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Clients\City of Vancouver\2024\Initiatives\Benchmarking\"/>
    </mc:Choice>
  </mc:AlternateContent>
  <xr:revisionPtr revIDLastSave="0" documentId="13_ncr:1_{D5BF4E8E-85CB-4E9A-8288-EFAA7B1579E4}" xr6:coauthVersionLast="47" xr6:coauthVersionMax="47" xr10:uidLastSave="{00000000-0000-0000-0000-000000000000}"/>
  <bookViews>
    <workbookView xWindow="-25125" yWindow="1080" windowWidth="21600" windowHeight="11385" xr2:uid="{02F6FDDA-EF93-485B-BE17-17B29B99116C}"/>
  </bookViews>
  <sheets>
    <sheet name="Rates WA" sheetId="1" r:id="rId1"/>
    <sheet name="Rates OR" sheetId="8" r:id="rId2"/>
    <sheet name="Part Time" sheetId="6" r:id="rId3"/>
    <sheet name="Opt Out" sheetId="2" r:id="rId4"/>
    <sheet name="Average" sheetId="4" r:id="rId5"/>
    <sheet name="Median" sheetId="5" r:id="rId6"/>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8" l="1"/>
  <c r="O40" i="8"/>
  <c r="O39" i="8"/>
  <c r="O38" i="8"/>
  <c r="O37" i="8"/>
  <c r="O36" i="8"/>
  <c r="O11" i="8"/>
  <c r="O6" i="8"/>
  <c r="J36" i="8"/>
  <c r="J10" i="8"/>
  <c r="J41" i="8"/>
  <c r="J40" i="8"/>
  <c r="J39" i="8"/>
  <c r="J38" i="8"/>
  <c r="J37" i="8"/>
  <c r="E56" i="8"/>
  <c r="E55" i="8"/>
  <c r="E54" i="8"/>
  <c r="E53" i="8"/>
  <c r="E52" i="8"/>
  <c r="E51" i="8"/>
  <c r="E41" i="8"/>
  <c r="E40" i="8"/>
  <c r="E39" i="8"/>
  <c r="E38" i="8"/>
  <c r="E37" i="8"/>
  <c r="E36" i="8"/>
  <c r="O26" i="8"/>
  <c r="D26" i="8"/>
  <c r="E26" i="8" s="1"/>
  <c r="O25" i="8"/>
  <c r="D25" i="8"/>
  <c r="E25" i="8" s="1"/>
  <c r="O24" i="8"/>
  <c r="D24" i="8"/>
  <c r="E24" i="8" s="1"/>
  <c r="O23" i="8"/>
  <c r="D23" i="8"/>
  <c r="E23" i="8" s="1"/>
  <c r="O22" i="8"/>
  <c r="E22" i="8"/>
  <c r="O21" i="8"/>
  <c r="E21" i="8"/>
  <c r="J11" i="8"/>
  <c r="E11" i="8"/>
  <c r="O10" i="8"/>
  <c r="E10" i="8"/>
  <c r="O9" i="8"/>
  <c r="J9" i="8"/>
  <c r="E9" i="8"/>
  <c r="O8" i="8"/>
  <c r="J8" i="8"/>
  <c r="E8" i="8"/>
  <c r="O7" i="8"/>
  <c r="J7" i="8"/>
  <c r="E7" i="8"/>
  <c r="J6" i="8"/>
  <c r="E6" i="8"/>
  <c r="E36" i="1"/>
  <c r="E37" i="1"/>
  <c r="E38" i="1"/>
  <c r="E39" i="1"/>
  <c r="E40" i="1"/>
  <c r="E41" i="1"/>
  <c r="AU30" i="5"/>
  <c r="AV30" i="5"/>
  <c r="AW30" i="5"/>
  <c r="AU31" i="5"/>
  <c r="AV31" i="5"/>
  <c r="AW31" i="5"/>
  <c r="AU32" i="5"/>
  <c r="AV32" i="5"/>
  <c r="AW32" i="5"/>
  <c r="AU33" i="5"/>
  <c r="AV33" i="5"/>
  <c r="AW33" i="5"/>
  <c r="AU34" i="5"/>
  <c r="AV34" i="5"/>
  <c r="AW34" i="5"/>
  <c r="AU35" i="5"/>
  <c r="AV35" i="5"/>
  <c r="AW35" i="5"/>
  <c r="AT31" i="5"/>
  <c r="AT32" i="5"/>
  <c r="AT33" i="5"/>
  <c r="AT34" i="5"/>
  <c r="AT35" i="5"/>
  <c r="AT30" i="5"/>
  <c r="U35" i="5"/>
  <c r="U34" i="5"/>
  <c r="U33" i="5"/>
  <c r="U32" i="5"/>
  <c r="U31" i="5"/>
  <c r="U30" i="5"/>
  <c r="E35" i="5"/>
  <c r="E34" i="5"/>
  <c r="E33" i="5"/>
  <c r="E32" i="5"/>
  <c r="E31" i="5"/>
  <c r="E30" i="5"/>
  <c r="AU30" i="4"/>
  <c r="AV30" i="4"/>
  <c r="AW30" i="4"/>
  <c r="AU31" i="4"/>
  <c r="AV31" i="4"/>
  <c r="AW31" i="4"/>
  <c r="AU32" i="4"/>
  <c r="AV32" i="4"/>
  <c r="AW32" i="4"/>
  <c r="AU33" i="4"/>
  <c r="AV33" i="4"/>
  <c r="AW33" i="4"/>
  <c r="AU34" i="4"/>
  <c r="AV34" i="4"/>
  <c r="AW34" i="4"/>
  <c r="AU35" i="4"/>
  <c r="AV35" i="4"/>
  <c r="AW35" i="4"/>
  <c r="AT31" i="4"/>
  <c r="AT32" i="4"/>
  <c r="AT33" i="4"/>
  <c r="AT34" i="4"/>
  <c r="AT35" i="4"/>
  <c r="AT30" i="4"/>
  <c r="AT22" i="4"/>
  <c r="U35" i="4"/>
  <c r="U34" i="4"/>
  <c r="U33" i="4"/>
  <c r="U32" i="4"/>
  <c r="U31" i="4"/>
  <c r="U30" i="4"/>
  <c r="E35" i="4"/>
  <c r="E34" i="4"/>
  <c r="E33" i="4"/>
  <c r="E32" i="4"/>
  <c r="E31" i="4"/>
  <c r="E30" i="4"/>
  <c r="X35" i="6"/>
  <c r="W35" i="6" s="1"/>
  <c r="X34" i="6"/>
  <c r="W34" i="6"/>
  <c r="X33" i="6"/>
  <c r="W33" i="6"/>
  <c r="X32" i="6"/>
  <c r="W32" i="6"/>
  <c r="X31" i="6"/>
  <c r="W31" i="6"/>
  <c r="X30" i="6"/>
  <c r="W30" i="6"/>
  <c r="U35" i="6"/>
  <c r="U34" i="6"/>
  <c r="U33" i="6"/>
  <c r="U32" i="6"/>
  <c r="U31" i="6"/>
  <c r="U30" i="6"/>
  <c r="U27" i="6"/>
  <c r="U26" i="6"/>
  <c r="U25" i="6"/>
  <c r="U24" i="6"/>
  <c r="U23" i="6"/>
  <c r="U22" i="6"/>
  <c r="U19" i="6"/>
  <c r="U18" i="6"/>
  <c r="U17" i="6"/>
  <c r="U16" i="6"/>
  <c r="U15" i="6"/>
  <c r="U14" i="6"/>
  <c r="U7" i="6"/>
  <c r="U8" i="6"/>
  <c r="U9" i="6"/>
  <c r="U10" i="6"/>
  <c r="U11" i="6"/>
  <c r="U6" i="6"/>
  <c r="P6" i="6"/>
  <c r="M35" i="6"/>
  <c r="M34" i="6"/>
  <c r="M33" i="6"/>
  <c r="M32" i="6"/>
  <c r="M31" i="6"/>
  <c r="M30" i="6"/>
  <c r="M27" i="6"/>
  <c r="M26" i="6"/>
  <c r="M25" i="6"/>
  <c r="M24" i="6"/>
  <c r="M23" i="6"/>
  <c r="M22" i="6"/>
  <c r="M19" i="6"/>
  <c r="M18" i="6"/>
  <c r="M17" i="6"/>
  <c r="M16" i="6"/>
  <c r="M15" i="6"/>
  <c r="M14" i="6"/>
  <c r="M7" i="6"/>
  <c r="M8" i="6"/>
  <c r="M9" i="6"/>
  <c r="M10" i="6"/>
  <c r="M11" i="6"/>
  <c r="M6" i="6"/>
  <c r="G31" i="6"/>
  <c r="G32" i="6"/>
  <c r="G33" i="6"/>
  <c r="G34" i="6"/>
  <c r="G35" i="6"/>
  <c r="G30" i="6"/>
  <c r="H31" i="6"/>
  <c r="H32" i="6"/>
  <c r="H33" i="6"/>
  <c r="H34" i="6"/>
  <c r="H35" i="6"/>
  <c r="H30" i="6"/>
  <c r="H22" i="6"/>
  <c r="E30" i="6"/>
  <c r="E31" i="6"/>
  <c r="E32" i="6"/>
  <c r="E33" i="6"/>
  <c r="E34" i="6"/>
  <c r="E35" i="6"/>
  <c r="E7" i="6"/>
  <c r="E8" i="6"/>
  <c r="E9" i="6"/>
  <c r="E10" i="6"/>
  <c r="E11" i="6"/>
  <c r="E6" i="6"/>
  <c r="AP41" i="1"/>
  <c r="AP40" i="1"/>
  <c r="AP39" i="1"/>
  <c r="AP38" i="1"/>
  <c r="AP37" i="1"/>
  <c r="AP36" i="1"/>
  <c r="Z56" i="1"/>
  <c r="E56" i="1"/>
  <c r="Z55" i="1"/>
  <c r="E55" i="1"/>
  <c r="Z54" i="1"/>
  <c r="E54" i="1"/>
  <c r="Z53" i="1"/>
  <c r="E53" i="1"/>
  <c r="Z52" i="1"/>
  <c r="E52" i="1"/>
  <c r="Z51" i="1"/>
  <c r="E51" i="1"/>
  <c r="AS11" i="5"/>
  <c r="AS10" i="5"/>
  <c r="AS9" i="5"/>
  <c r="AS8" i="5"/>
  <c r="AS7" i="5"/>
  <c r="AS6" i="5"/>
  <c r="AO27" i="5"/>
  <c r="AO26" i="5"/>
  <c r="AO25" i="5"/>
  <c r="AO24" i="5"/>
  <c r="AO23" i="5"/>
  <c r="AO22" i="5"/>
  <c r="AO19" i="5"/>
  <c r="AO18" i="5"/>
  <c r="AW18" i="5" s="1"/>
  <c r="AO17" i="5"/>
  <c r="AO16" i="5"/>
  <c r="AO15" i="5"/>
  <c r="AO14" i="5"/>
  <c r="AO11" i="5"/>
  <c r="AO10" i="5"/>
  <c r="AO9" i="5"/>
  <c r="AO8" i="5"/>
  <c r="AW8" i="5" s="1"/>
  <c r="AO7" i="5"/>
  <c r="AO6" i="5"/>
  <c r="AK27" i="5"/>
  <c r="AK26" i="5"/>
  <c r="AK25" i="5"/>
  <c r="AK24" i="5"/>
  <c r="AK23" i="5"/>
  <c r="AK22" i="5"/>
  <c r="AK11" i="5"/>
  <c r="AK10" i="5"/>
  <c r="AK9" i="5"/>
  <c r="AK8" i="5"/>
  <c r="AK7" i="5"/>
  <c r="AK6" i="5"/>
  <c r="AG27" i="5"/>
  <c r="AG26" i="5"/>
  <c r="AG25" i="5"/>
  <c r="AG24" i="5"/>
  <c r="AG23" i="5"/>
  <c r="AG22" i="5"/>
  <c r="AG11" i="5"/>
  <c r="AG10" i="5"/>
  <c r="AG9" i="5"/>
  <c r="AG8" i="5"/>
  <c r="AG7" i="5"/>
  <c r="AG6" i="5"/>
  <c r="AC11" i="5"/>
  <c r="AC10" i="5"/>
  <c r="AC9" i="5"/>
  <c r="AC8" i="5"/>
  <c r="AC7" i="5"/>
  <c r="AC6" i="5"/>
  <c r="Y27" i="5"/>
  <c r="Y26" i="5"/>
  <c r="Y25" i="5"/>
  <c r="Y24" i="5"/>
  <c r="Y23" i="5"/>
  <c r="Y22" i="5"/>
  <c r="Y19" i="5"/>
  <c r="Y18" i="5"/>
  <c r="Y17" i="5"/>
  <c r="AW17" i="5" s="1"/>
  <c r="Y16" i="5"/>
  <c r="Y15" i="5"/>
  <c r="Y14" i="5"/>
  <c r="Y11" i="5"/>
  <c r="Y10" i="5"/>
  <c r="Y9" i="5"/>
  <c r="Y8" i="5"/>
  <c r="Y7" i="5"/>
  <c r="Y6" i="5"/>
  <c r="U27" i="5"/>
  <c r="U26" i="5"/>
  <c r="U25" i="5"/>
  <c r="U24" i="5"/>
  <c r="U23" i="5"/>
  <c r="U22" i="5"/>
  <c r="U19" i="5"/>
  <c r="U18" i="5"/>
  <c r="U17" i="5"/>
  <c r="U16" i="5"/>
  <c r="U15" i="5"/>
  <c r="U14" i="5"/>
  <c r="U11" i="5"/>
  <c r="U10" i="5"/>
  <c r="U9" i="5"/>
  <c r="U8" i="5"/>
  <c r="U7" i="5"/>
  <c r="U6" i="5"/>
  <c r="Q11" i="5"/>
  <c r="Q10" i="5"/>
  <c r="Q9" i="5"/>
  <c r="AW9" i="5" s="1"/>
  <c r="Q8" i="5"/>
  <c r="Q7" i="5"/>
  <c r="Q6" i="5"/>
  <c r="M27" i="5"/>
  <c r="M26" i="5"/>
  <c r="M25" i="5"/>
  <c r="M24" i="5"/>
  <c r="M23" i="5"/>
  <c r="M22" i="5"/>
  <c r="M19" i="5"/>
  <c r="M18" i="5"/>
  <c r="M17" i="5"/>
  <c r="M16" i="5"/>
  <c r="AW16" i="5" s="1"/>
  <c r="M15" i="5"/>
  <c r="M14" i="5"/>
  <c r="M11" i="5"/>
  <c r="M10" i="5"/>
  <c r="M9" i="5"/>
  <c r="M8" i="5"/>
  <c r="M7" i="5"/>
  <c r="M6" i="5"/>
  <c r="I19" i="5"/>
  <c r="I18" i="5"/>
  <c r="I17" i="5"/>
  <c r="I16" i="5"/>
  <c r="I15" i="5"/>
  <c r="AW15" i="5" s="1"/>
  <c r="I14" i="5"/>
  <c r="I11" i="5"/>
  <c r="I10" i="5"/>
  <c r="I9" i="5"/>
  <c r="I8" i="5"/>
  <c r="I7" i="5"/>
  <c r="I6" i="5"/>
  <c r="E27" i="5"/>
  <c r="E26" i="5"/>
  <c r="E25" i="5"/>
  <c r="E24" i="5"/>
  <c r="E23" i="5"/>
  <c r="E22" i="5"/>
  <c r="E19" i="5"/>
  <c r="E18" i="5"/>
  <c r="E17" i="5"/>
  <c r="E16" i="5"/>
  <c r="E15" i="5"/>
  <c r="E14" i="5"/>
  <c r="E7" i="5"/>
  <c r="E8" i="5"/>
  <c r="E9" i="5"/>
  <c r="E10" i="5"/>
  <c r="E11" i="5"/>
  <c r="E6" i="5"/>
  <c r="AS11" i="4"/>
  <c r="AS10" i="4"/>
  <c r="AS9" i="4"/>
  <c r="AS8" i="4"/>
  <c r="AS7" i="4"/>
  <c r="AS6" i="4"/>
  <c r="AK27" i="4"/>
  <c r="AK26" i="4"/>
  <c r="AK25" i="4"/>
  <c r="AK24" i="4"/>
  <c r="AK23" i="4"/>
  <c r="AK22" i="4"/>
  <c r="AK11" i="4"/>
  <c r="AK10" i="4"/>
  <c r="AK9" i="4"/>
  <c r="AK8" i="4"/>
  <c r="AK7" i="4"/>
  <c r="AK6" i="4"/>
  <c r="AC11" i="4"/>
  <c r="AC10" i="4"/>
  <c r="AC9" i="4"/>
  <c r="AC8" i="4"/>
  <c r="AC7" i="4"/>
  <c r="AC6" i="4"/>
  <c r="Y27" i="4"/>
  <c r="Y26" i="4"/>
  <c r="Y25" i="4"/>
  <c r="Y24" i="4"/>
  <c r="Y23" i="4"/>
  <c r="Y11" i="4"/>
  <c r="Y10" i="4"/>
  <c r="Y9" i="4"/>
  <c r="Y8" i="4"/>
  <c r="Y7" i="4"/>
  <c r="Y6" i="4"/>
  <c r="U27" i="4"/>
  <c r="U26" i="4"/>
  <c r="U25" i="4"/>
  <c r="U24" i="4"/>
  <c r="U23" i="4"/>
  <c r="U22" i="4"/>
  <c r="U19" i="4"/>
  <c r="U18" i="4"/>
  <c r="U17" i="4"/>
  <c r="U16" i="4"/>
  <c r="U15" i="4"/>
  <c r="U14" i="4"/>
  <c r="U6" i="4"/>
  <c r="Q6" i="4"/>
  <c r="M27" i="4"/>
  <c r="M26" i="4"/>
  <c r="M25" i="4"/>
  <c r="M24" i="4"/>
  <c r="M23" i="4"/>
  <c r="M22" i="4"/>
  <c r="M19" i="4"/>
  <c r="M18" i="4"/>
  <c r="M17" i="4"/>
  <c r="M16" i="4"/>
  <c r="M15" i="4"/>
  <c r="M14" i="4"/>
  <c r="M11" i="4"/>
  <c r="M10" i="4"/>
  <c r="M9" i="4"/>
  <c r="M8" i="4"/>
  <c r="M7" i="4"/>
  <c r="M6" i="4"/>
  <c r="I11" i="4"/>
  <c r="I10" i="4"/>
  <c r="I9" i="4"/>
  <c r="I8" i="4"/>
  <c r="I7" i="4"/>
  <c r="I6" i="4"/>
  <c r="E27" i="4"/>
  <c r="E26" i="4"/>
  <c r="E25" i="4"/>
  <c r="E24" i="4"/>
  <c r="E23" i="4"/>
  <c r="E22" i="4"/>
  <c r="E15" i="4"/>
  <c r="E14" i="4"/>
  <c r="E7" i="4"/>
  <c r="E8" i="4"/>
  <c r="E9" i="4"/>
  <c r="E10" i="4"/>
  <c r="E11" i="4"/>
  <c r="E6" i="4"/>
  <c r="X27" i="6"/>
  <c r="W27" i="6" s="1"/>
  <c r="X26" i="6"/>
  <c r="W26" i="6" s="1"/>
  <c r="X25" i="6"/>
  <c r="W25" i="6" s="1"/>
  <c r="X24" i="6"/>
  <c r="W24" i="6" s="1"/>
  <c r="X23" i="6"/>
  <c r="W23" i="6" s="1"/>
  <c r="X22" i="6"/>
  <c r="W22" i="6" s="1"/>
  <c r="X19" i="6"/>
  <c r="W19" i="6" s="1"/>
  <c r="X18" i="6"/>
  <c r="W18" i="6" s="1"/>
  <c r="X17" i="6"/>
  <c r="W17" i="6" s="1"/>
  <c r="X16" i="6"/>
  <c r="W16" i="6" s="1"/>
  <c r="X15" i="6"/>
  <c r="W15" i="6" s="1"/>
  <c r="X14" i="6"/>
  <c r="W14" i="6" s="1"/>
  <c r="X11" i="6"/>
  <c r="W11" i="6" s="1"/>
  <c r="X10" i="6"/>
  <c r="W10" i="6" s="1"/>
  <c r="X9" i="6"/>
  <c r="W9" i="6" s="1"/>
  <c r="X8" i="6"/>
  <c r="W8" i="6" s="1"/>
  <c r="X7" i="6"/>
  <c r="W7" i="6" s="1"/>
  <c r="X6" i="6"/>
  <c r="W6" i="6" s="1"/>
  <c r="P27" i="6"/>
  <c r="O27" i="6" s="1"/>
  <c r="P26" i="6"/>
  <c r="O26" i="6" s="1"/>
  <c r="P25" i="6"/>
  <c r="O25" i="6" s="1"/>
  <c r="P24" i="6"/>
  <c r="O24" i="6" s="1"/>
  <c r="P23" i="6"/>
  <c r="O23" i="6" s="1"/>
  <c r="P22" i="6"/>
  <c r="O22" i="6" s="1"/>
  <c r="P19" i="6"/>
  <c r="O19" i="6" s="1"/>
  <c r="P18" i="6"/>
  <c r="O18" i="6" s="1"/>
  <c r="P17" i="6"/>
  <c r="O17" i="6" s="1"/>
  <c r="P16" i="6"/>
  <c r="O16" i="6" s="1"/>
  <c r="P15" i="6"/>
  <c r="O15" i="6" s="1"/>
  <c r="P14" i="6"/>
  <c r="O14" i="6" s="1"/>
  <c r="P7" i="6"/>
  <c r="O7" i="6" s="1"/>
  <c r="P8" i="6"/>
  <c r="O8" i="6" s="1"/>
  <c r="P9" i="6"/>
  <c r="O9" i="6" s="1"/>
  <c r="P10" i="6"/>
  <c r="O10" i="6" s="1"/>
  <c r="P11" i="6"/>
  <c r="O11" i="6" s="1"/>
  <c r="O6" i="6"/>
  <c r="H27" i="6"/>
  <c r="H26" i="6"/>
  <c r="H25" i="6"/>
  <c r="H24" i="6"/>
  <c r="H23" i="6"/>
  <c r="H19" i="6"/>
  <c r="H18" i="6"/>
  <c r="H17" i="6"/>
  <c r="H16" i="6"/>
  <c r="H15" i="6"/>
  <c r="H14" i="6"/>
  <c r="H7" i="6"/>
  <c r="H8" i="6"/>
  <c r="H9" i="6"/>
  <c r="H10" i="6"/>
  <c r="H11" i="6"/>
  <c r="H6" i="6"/>
  <c r="AZ10" i="1"/>
  <c r="AZ11" i="1"/>
  <c r="AZ9" i="1"/>
  <c r="AZ8" i="1"/>
  <c r="AZ7" i="1"/>
  <c r="AZ6" i="1"/>
  <c r="AP11" i="1"/>
  <c r="AP10" i="1"/>
  <c r="AP9" i="1"/>
  <c r="AP8" i="1"/>
  <c r="AP7" i="1"/>
  <c r="AP6" i="1"/>
  <c r="Z36" i="1"/>
  <c r="Z41" i="1"/>
  <c r="Z40" i="1"/>
  <c r="Z39" i="1"/>
  <c r="Z38" i="1"/>
  <c r="Z37" i="1"/>
  <c r="AD41" i="1"/>
  <c r="AD40" i="1"/>
  <c r="AD39" i="1"/>
  <c r="AD38" i="1"/>
  <c r="AD37" i="1"/>
  <c r="AH11" i="1"/>
  <c r="AH10" i="1"/>
  <c r="AH9" i="1"/>
  <c r="AH8" i="1"/>
  <c r="AH7" i="1"/>
  <c r="AH6" i="1"/>
  <c r="AD11" i="1"/>
  <c r="AD10" i="1"/>
  <c r="AD9" i="1"/>
  <c r="AD8" i="1"/>
  <c r="AD7" i="1"/>
  <c r="AD6" i="1"/>
  <c r="Z24" i="1"/>
  <c r="P23" i="1"/>
  <c r="P6" i="1"/>
  <c r="Z26" i="1"/>
  <c r="Z25" i="1"/>
  <c r="Z23" i="1"/>
  <c r="Z22" i="1"/>
  <c r="Z21" i="1"/>
  <c r="Z6" i="1"/>
  <c r="V6" i="1"/>
  <c r="P26" i="1"/>
  <c r="P25" i="1"/>
  <c r="P24" i="1"/>
  <c r="P22" i="1"/>
  <c r="P21" i="1"/>
  <c r="P11" i="1"/>
  <c r="P10" i="1"/>
  <c r="P9" i="1"/>
  <c r="P8" i="1"/>
  <c r="P7" i="1"/>
  <c r="J11" i="1"/>
  <c r="J10" i="1"/>
  <c r="J9" i="1"/>
  <c r="J8" i="1"/>
  <c r="J7" i="1"/>
  <c r="J6" i="1"/>
  <c r="E22" i="1"/>
  <c r="E21" i="1"/>
  <c r="E7" i="1"/>
  <c r="E8" i="1"/>
  <c r="E9" i="1"/>
  <c r="E10" i="1"/>
  <c r="E11" i="1"/>
  <c r="E6" i="1"/>
  <c r="AU22" i="5"/>
  <c r="AV22" i="5"/>
  <c r="AU23" i="5"/>
  <c r="AV23" i="5"/>
  <c r="AU24" i="5"/>
  <c r="AV24" i="5"/>
  <c r="AW24" i="5"/>
  <c r="AU25" i="5"/>
  <c r="AV25" i="5"/>
  <c r="AU26" i="5"/>
  <c r="AV26" i="5"/>
  <c r="AU27" i="5"/>
  <c r="AV27" i="5"/>
  <c r="AW27" i="5"/>
  <c r="AT23" i="5"/>
  <c r="AT24" i="5"/>
  <c r="AT25" i="5"/>
  <c r="AT26" i="5"/>
  <c r="AT27" i="5"/>
  <c r="AT22" i="5"/>
  <c r="AU14" i="5"/>
  <c r="AV14" i="5"/>
  <c r="AW14" i="5"/>
  <c r="AU15" i="5"/>
  <c r="AV15" i="5"/>
  <c r="AU16" i="5"/>
  <c r="AV16" i="5"/>
  <c r="AU17" i="5"/>
  <c r="AV17" i="5"/>
  <c r="AU18" i="5"/>
  <c r="AV18" i="5"/>
  <c r="AU19" i="5"/>
  <c r="AV19" i="5"/>
  <c r="AT15" i="5"/>
  <c r="AT16" i="5"/>
  <c r="AT17" i="5"/>
  <c r="AT18" i="5"/>
  <c r="AT19" i="5"/>
  <c r="AT14" i="5"/>
  <c r="AU6" i="5"/>
  <c r="AV6" i="5"/>
  <c r="AW6" i="5"/>
  <c r="AU7" i="5"/>
  <c r="AV7" i="5"/>
  <c r="AW7" i="5"/>
  <c r="AU8" i="5"/>
  <c r="AV8" i="5"/>
  <c r="AU9" i="5"/>
  <c r="AV9" i="5"/>
  <c r="AU10" i="5"/>
  <c r="AV10" i="5"/>
  <c r="AU11" i="5"/>
  <c r="AV11" i="5"/>
  <c r="AT7" i="5"/>
  <c r="AT8" i="5"/>
  <c r="AT9" i="5"/>
  <c r="AT10" i="5"/>
  <c r="AT11" i="5"/>
  <c r="AT6" i="5"/>
  <c r="AN27" i="5"/>
  <c r="AF27" i="5"/>
  <c r="AN26" i="5"/>
  <c r="AF26" i="5"/>
  <c r="AN25" i="5"/>
  <c r="AF25" i="5"/>
  <c r="AN24" i="5"/>
  <c r="AF24" i="5"/>
  <c r="AN23" i="5"/>
  <c r="AF23" i="5"/>
  <c r="AN22" i="5"/>
  <c r="AF22" i="5"/>
  <c r="X22" i="5"/>
  <c r="AN19" i="5"/>
  <c r="X19" i="5"/>
  <c r="H19" i="5"/>
  <c r="D19" i="5"/>
  <c r="AN18" i="5"/>
  <c r="X18" i="5"/>
  <c r="H18" i="5"/>
  <c r="D18" i="5"/>
  <c r="AN17" i="5"/>
  <c r="X17" i="5"/>
  <c r="H17" i="5"/>
  <c r="D17" i="5"/>
  <c r="AN16" i="5"/>
  <c r="X16" i="5"/>
  <c r="H16" i="5"/>
  <c r="D16" i="5"/>
  <c r="AN15" i="5"/>
  <c r="X15" i="5"/>
  <c r="H15" i="5"/>
  <c r="AN14" i="5"/>
  <c r="X14" i="5"/>
  <c r="H14" i="5"/>
  <c r="AN11" i="5"/>
  <c r="AF11" i="5"/>
  <c r="R11" i="5"/>
  <c r="N11" i="5"/>
  <c r="AN10" i="5"/>
  <c r="AF10" i="5"/>
  <c r="R10" i="5"/>
  <c r="N10" i="5"/>
  <c r="AN9" i="5"/>
  <c r="AF9" i="5"/>
  <c r="R9" i="5"/>
  <c r="N9" i="5"/>
  <c r="AN8" i="5"/>
  <c r="AF8" i="5"/>
  <c r="R8" i="5"/>
  <c r="N8" i="5"/>
  <c r="AN7" i="5"/>
  <c r="AF7" i="5"/>
  <c r="R7" i="5"/>
  <c r="N7" i="5"/>
  <c r="AN6" i="5"/>
  <c r="AF6" i="5"/>
  <c r="AU22" i="4"/>
  <c r="AU23" i="4"/>
  <c r="AU24" i="4"/>
  <c r="AU25" i="4"/>
  <c r="AU26" i="4"/>
  <c r="AU27" i="4"/>
  <c r="AT23" i="4"/>
  <c r="AT24" i="4"/>
  <c r="AT25" i="4"/>
  <c r="AT26" i="4"/>
  <c r="AT27" i="4"/>
  <c r="AU14" i="4"/>
  <c r="AU15" i="4"/>
  <c r="AU16" i="4"/>
  <c r="AU17" i="4"/>
  <c r="AU18" i="4"/>
  <c r="AU19" i="4"/>
  <c r="AT15" i="4"/>
  <c r="AT16" i="4"/>
  <c r="AT17" i="4"/>
  <c r="AT18" i="4"/>
  <c r="AT19" i="4"/>
  <c r="AT14" i="4"/>
  <c r="AU6" i="4"/>
  <c r="AU7" i="4"/>
  <c r="AU8" i="4"/>
  <c r="AU9" i="4"/>
  <c r="AU10" i="4"/>
  <c r="AU11" i="4"/>
  <c r="AT6" i="4"/>
  <c r="AN27" i="4"/>
  <c r="AO27" i="4" s="1"/>
  <c r="AF27" i="4"/>
  <c r="AG27" i="4" s="1"/>
  <c r="AN26" i="4"/>
  <c r="AV26" i="4" s="1"/>
  <c r="AF26" i="4"/>
  <c r="AG26" i="4" s="1"/>
  <c r="AN25" i="4"/>
  <c r="AF25" i="4"/>
  <c r="AG25" i="4" s="1"/>
  <c r="AN24" i="4"/>
  <c r="AV24" i="4" s="1"/>
  <c r="AF24" i="4"/>
  <c r="AG24" i="4" s="1"/>
  <c r="AN23" i="4"/>
  <c r="AF23" i="4"/>
  <c r="AG23" i="4" s="1"/>
  <c r="AN22" i="4"/>
  <c r="AF22" i="4"/>
  <c r="AG22" i="4" s="1"/>
  <c r="X22" i="4"/>
  <c r="Y22" i="4" s="1"/>
  <c r="AN19" i="4"/>
  <c r="AO19" i="4" s="1"/>
  <c r="X19" i="4"/>
  <c r="Y19" i="4" s="1"/>
  <c r="H19" i="4"/>
  <c r="D19" i="4"/>
  <c r="E19" i="4" s="1"/>
  <c r="AN18" i="4"/>
  <c r="AO18" i="4" s="1"/>
  <c r="X18" i="4"/>
  <c r="Y18" i="4" s="1"/>
  <c r="H18" i="4"/>
  <c r="I18" i="4" s="1"/>
  <c r="D18" i="4"/>
  <c r="E18" i="4" s="1"/>
  <c r="AN17" i="4"/>
  <c r="AO17" i="4" s="1"/>
  <c r="X17" i="4"/>
  <c r="Y17" i="4" s="1"/>
  <c r="H17" i="4"/>
  <c r="I17" i="4" s="1"/>
  <c r="D17" i="4"/>
  <c r="E17" i="4" s="1"/>
  <c r="AN16" i="4"/>
  <c r="X16" i="4"/>
  <c r="Y16" i="4" s="1"/>
  <c r="H16" i="4"/>
  <c r="I16" i="4" s="1"/>
  <c r="D16" i="4"/>
  <c r="E16" i="4" s="1"/>
  <c r="AN15" i="4"/>
  <c r="AO15" i="4" s="1"/>
  <c r="X15" i="4"/>
  <c r="Y15" i="4" s="1"/>
  <c r="H15" i="4"/>
  <c r="I15" i="4" s="1"/>
  <c r="AN14" i="4"/>
  <c r="AO14" i="4" s="1"/>
  <c r="X14" i="4"/>
  <c r="Y14" i="4" s="1"/>
  <c r="H14" i="4"/>
  <c r="I14" i="4" s="1"/>
  <c r="AN11" i="4"/>
  <c r="AO11" i="4" s="1"/>
  <c r="AF11" i="4"/>
  <c r="AG11" i="4" s="1"/>
  <c r="R11" i="4"/>
  <c r="U11" i="4" s="1"/>
  <c r="N11" i="4"/>
  <c r="AN10" i="4"/>
  <c r="AO10" i="4" s="1"/>
  <c r="AF10" i="4"/>
  <c r="AG10" i="4" s="1"/>
  <c r="R10" i="4"/>
  <c r="U10" i="4" s="1"/>
  <c r="N10" i="4"/>
  <c r="Q10" i="4" s="1"/>
  <c r="AN9" i="4"/>
  <c r="AO9" i="4" s="1"/>
  <c r="AF9" i="4"/>
  <c r="AG9" i="4" s="1"/>
  <c r="R9" i="4"/>
  <c r="U9" i="4" s="1"/>
  <c r="N9" i="4"/>
  <c r="Q9" i="4" s="1"/>
  <c r="AN8" i="4"/>
  <c r="AO8" i="4" s="1"/>
  <c r="AF8" i="4"/>
  <c r="AG8" i="4" s="1"/>
  <c r="R8" i="4"/>
  <c r="U8" i="4" s="1"/>
  <c r="N8" i="4"/>
  <c r="Q8" i="4" s="1"/>
  <c r="AN7" i="4"/>
  <c r="AO7" i="4" s="1"/>
  <c r="AF7" i="4"/>
  <c r="AG7" i="4" s="1"/>
  <c r="R7" i="4"/>
  <c r="U7" i="4" s="1"/>
  <c r="N7" i="4"/>
  <c r="Q7" i="4" s="1"/>
  <c r="AN6" i="4"/>
  <c r="AF6" i="4"/>
  <c r="AG6" i="4" s="1"/>
  <c r="AV25" i="4" l="1"/>
  <c r="AV22" i="4"/>
  <c r="AV7" i="4"/>
  <c r="AV6" i="4"/>
  <c r="AV23" i="4"/>
  <c r="AW9" i="4"/>
  <c r="AV19" i="4"/>
  <c r="AT11" i="4"/>
  <c r="AV11" i="4"/>
  <c r="AO22" i="4"/>
  <c r="AW22" i="4" s="1"/>
  <c r="AO23" i="4"/>
  <c r="AW23" i="4" s="1"/>
  <c r="AV16" i="4"/>
  <c r="AV9" i="4"/>
  <c r="AW10" i="4"/>
  <c r="AW15" i="4"/>
  <c r="AW17" i="4"/>
  <c r="AW7" i="4"/>
  <c r="AW11" i="4"/>
  <c r="AW8" i="4"/>
  <c r="AV10" i="4"/>
  <c r="AT10" i="4"/>
  <c r="AV18" i="4"/>
  <c r="I19" i="4"/>
  <c r="AW19" i="4" s="1"/>
  <c r="Q11" i="4"/>
  <c r="AO24" i="4"/>
  <c r="AW24" i="4" s="1"/>
  <c r="AV15" i="4"/>
  <c r="AT9" i="4"/>
  <c r="AV14" i="4"/>
  <c r="AV27" i="4"/>
  <c r="AO25" i="4"/>
  <c r="AW25" i="4" s="1"/>
  <c r="AT8" i="4"/>
  <c r="AV8" i="4"/>
  <c r="AO26" i="4"/>
  <c r="AW26" i="4" s="1"/>
  <c r="AT7" i="4"/>
  <c r="AV17" i="4"/>
  <c r="AO6" i="4"/>
  <c r="AW6" i="4" s="1"/>
  <c r="AO16" i="4"/>
  <c r="AW16" i="4" s="1"/>
  <c r="AW10" i="5"/>
  <c r="AW25" i="5"/>
  <c r="AW22" i="5"/>
  <c r="AW23" i="5"/>
  <c r="AW26" i="5"/>
  <c r="AW19" i="5"/>
  <c r="AW11" i="5"/>
  <c r="AW18" i="4"/>
  <c r="AW27" i="4"/>
  <c r="AW14" i="4"/>
  <c r="D26" i="1" l="1"/>
  <c r="E26" i="1" s="1"/>
  <c r="D25" i="1"/>
  <c r="E25" i="1" s="1"/>
  <c r="D24" i="1"/>
  <c r="E24" i="1" s="1"/>
  <c r="D23" i="1"/>
  <c r="E23" i="1" s="1"/>
  <c r="W11" i="1"/>
  <c r="Z11" i="1" s="1"/>
  <c r="W10" i="1"/>
  <c r="Z10" i="1" s="1"/>
  <c r="W9" i="1"/>
  <c r="Z9" i="1" s="1"/>
  <c r="W8" i="1"/>
  <c r="Z8" i="1" s="1"/>
  <c r="W7" i="1"/>
  <c r="Z7" i="1" s="1"/>
  <c r="S8" i="1"/>
  <c r="V8" i="1" s="1"/>
  <c r="S9" i="1"/>
  <c r="V9" i="1" s="1"/>
  <c r="S10" i="1"/>
  <c r="V10" i="1" s="1"/>
  <c r="S11" i="1"/>
  <c r="V11" i="1" s="1"/>
  <c r="S7" i="1"/>
  <c r="V7" i="1" s="1"/>
  <c r="AK37" i="1"/>
  <c r="AL37" i="1" s="1"/>
  <c r="AK38" i="1"/>
  <c r="AL38" i="1" s="1"/>
  <c r="AK39" i="1"/>
  <c r="AL39" i="1" s="1"/>
  <c r="AK40" i="1"/>
  <c r="AL40" i="1" s="1"/>
  <c r="AK41" i="1"/>
  <c r="AL41" i="1" s="1"/>
  <c r="AK36" i="1"/>
  <c r="AL36" i="1" s="1"/>
  <c r="AK7" i="1"/>
  <c r="AL7" i="1" s="1"/>
  <c r="AK8" i="1"/>
  <c r="AL8" i="1" s="1"/>
  <c r="AK9" i="1"/>
  <c r="AL9" i="1" s="1"/>
  <c r="AK10" i="1"/>
  <c r="AL10" i="1" s="1"/>
  <c r="AK11" i="1"/>
  <c r="AL11" i="1" s="1"/>
  <c r="AK6" i="1"/>
  <c r="AL6" i="1" s="1"/>
  <c r="AS41" i="1"/>
  <c r="AT41" i="1" s="1"/>
  <c r="AS7" i="1"/>
  <c r="AT7" i="1" s="1"/>
  <c r="AS8" i="1"/>
  <c r="AT8" i="1" s="1"/>
  <c r="AS9" i="1"/>
  <c r="AT9" i="1" s="1"/>
  <c r="AS10" i="1"/>
  <c r="AT10" i="1" s="1"/>
  <c r="AS11" i="1"/>
  <c r="AT11" i="1" s="1"/>
  <c r="AS21" i="1"/>
  <c r="AT21" i="1" s="1"/>
  <c r="AS22" i="1"/>
  <c r="AT22" i="1" s="1"/>
  <c r="AS23" i="1"/>
  <c r="AT23" i="1" s="1"/>
  <c r="AS24" i="1"/>
  <c r="AT24" i="1" s="1"/>
  <c r="AS25" i="1"/>
  <c r="AT25" i="1" s="1"/>
  <c r="AS26" i="1"/>
  <c r="AT26" i="1" s="1"/>
  <c r="AS36" i="1"/>
  <c r="AT36" i="1" s="1"/>
  <c r="AS37" i="1"/>
  <c r="AT37" i="1" s="1"/>
  <c r="AS38" i="1"/>
  <c r="AT38" i="1" s="1"/>
  <c r="AS39" i="1"/>
  <c r="AT39" i="1" s="1"/>
  <c r="AS40" i="1"/>
  <c r="AT40" i="1" s="1"/>
  <c r="AS6" i="1"/>
  <c r="AT6" i="1" s="1"/>
  <c r="AC36" i="1"/>
  <c r="AD36" i="1" s="1"/>
  <c r="AC22" i="1"/>
  <c r="AD22" i="1" s="1"/>
  <c r="AC23" i="1"/>
  <c r="AD23" i="1" s="1"/>
  <c r="AC24" i="1"/>
  <c r="AD24" i="1" s="1"/>
  <c r="AC25" i="1"/>
  <c r="AD25" i="1" s="1"/>
  <c r="AC26" i="1"/>
  <c r="AD26" i="1" s="1"/>
  <c r="AC21" i="1"/>
  <c r="AD21" i="1" s="1"/>
  <c r="I22" i="1"/>
  <c r="J22" i="1" s="1"/>
  <c r="I23" i="1"/>
  <c r="J23" i="1" s="1"/>
  <c r="I24" i="1"/>
  <c r="J24" i="1" s="1"/>
  <c r="I25" i="1"/>
  <c r="J25" i="1" s="1"/>
  <c r="I26" i="1"/>
  <c r="J26" i="1" s="1"/>
  <c r="I21" i="1"/>
  <c r="J21" i="1" s="1"/>
  <c r="P30" i="6"/>
  <c r="O30" i="6" s="1"/>
  <c r="P33" i="6"/>
  <c r="O33" i="6"/>
  <c r="P31" i="6"/>
  <c r="O31" i="6"/>
  <c r="P35" i="6"/>
  <c r="O35" i="6"/>
  <c r="P34" i="6"/>
  <c r="O34" i="6" s="1"/>
  <c r="P32" i="6"/>
  <c r="O32" i="6"/>
</calcChain>
</file>

<file path=xl/sharedStrings.xml><?xml version="1.0" encoding="utf-8"?>
<sst xmlns="http://schemas.openxmlformats.org/spreadsheetml/2006/main" count="651" uniqueCount="135">
  <si>
    <t>Aberdene</t>
  </si>
  <si>
    <t>Bellingham</t>
  </si>
  <si>
    <t>Bremerton</t>
  </si>
  <si>
    <t>Everett</t>
  </si>
  <si>
    <t>Richland</t>
  </si>
  <si>
    <t>Seattle</t>
  </si>
  <si>
    <t>Tacoma</t>
  </si>
  <si>
    <t>Yakima</t>
  </si>
  <si>
    <t>PPO</t>
  </si>
  <si>
    <t>Employee</t>
  </si>
  <si>
    <t>Employee + Spouse</t>
  </si>
  <si>
    <t>Employee + Spouse 1 dependent</t>
  </si>
  <si>
    <t>Employee + Spouse 2 dependent</t>
  </si>
  <si>
    <t>Employee + 1 dependent</t>
  </si>
  <si>
    <t>Employee + 2 dependent</t>
  </si>
  <si>
    <t>HDHP</t>
  </si>
  <si>
    <t>Total</t>
  </si>
  <si>
    <t>ER</t>
  </si>
  <si>
    <t>EE</t>
  </si>
  <si>
    <t>HMO (Kaiser)</t>
  </si>
  <si>
    <t>Total EE %</t>
  </si>
  <si>
    <t>Spokane</t>
  </si>
  <si>
    <t>Anacortes</t>
  </si>
  <si>
    <t>Opt Out Details</t>
  </si>
  <si>
    <r>
      <t xml:space="preserve">Only the employee's spouse and/or dependents are eligible to be removed from the insurance program.
Spouse: $366.17
First dependent: $186.78
Second dependent: $186.78
Three or more dependents: No additional incentive
</t>
    </r>
    <r>
      <rPr>
        <i/>
        <sz val="11"/>
        <rFont val="Calibri"/>
        <family val="2"/>
        <scheme val="minor"/>
      </rPr>
      <t>Note, this is being sent for legal review because the exception of TRICARE &amp; Medicare recently came to my attention as inappropriate unless you are exclusively offering it to TRICARE &amp; Medicare recipients (not the entire employee base).</t>
    </r>
  </si>
  <si>
    <t xml:space="preserve">Employee: $150 Monthly / $1,800 Annual
Spouse: $150 Monthly / $1,800 Annual
1 Child: $75 Monthly / $900 Annual
2nd + Child: $75 Monthlyh / $ 900 Annual </t>
  </si>
  <si>
    <t>Bonnie Lake</t>
  </si>
  <si>
    <t>50% of what the City would have paid for premiums. Was complicated process that changed each year with the cost of the plan. Highly recommend instead of offering a flat rate.</t>
  </si>
  <si>
    <t>Bothell</t>
  </si>
  <si>
    <t xml:space="preserve">Employees who have coverage through a spouse or parent have the option to opt out of coverage and receive a stipend in lieu of covearge. 
Employee: $250 per month and up to $400 per month depending on the amount of eligible dependents.
</t>
  </si>
  <si>
    <t>Reimbursement for no coverage
Employee: $110 per month
Spouse: $220 per month
Dependents: $220 per month
Employee + Spouse &amp; Dependents: $330 per month</t>
  </si>
  <si>
    <t>Central Pierce Fire &amp;  Rescure</t>
  </si>
  <si>
    <t>Non-represented employees may choose to waive medical coverage if they have qualifying medical coverage through a spouse or domestic partner elsewhere. CPFR distributes an additional amount of $4,000 annully, paid out 1/12 monthly, as an additional benefit for the employee.</t>
  </si>
  <si>
    <t>Des Moines</t>
  </si>
  <si>
    <t>Employee: $207.92
EE &amp; Spouse: $390.68
EE &amp; 1 Child: $303.23
EE &amp; Children: $373.43
EE, Spouse &amp; 1 Child: $475.59
EE, Spouse &amp; 2+Children: $545.78</t>
  </si>
  <si>
    <t>Duvall</t>
  </si>
  <si>
    <t>50% of the lowest option employee only medical cost.</t>
  </si>
  <si>
    <t>Enumclaw</t>
  </si>
  <si>
    <r>
      <t xml:space="preserve">Employees may opt out and will recive 30% of the employee-only premium that would be paid by the City, contributed to their VEBA account. Currently $256.38 per month.
</t>
    </r>
    <r>
      <rPr>
        <i/>
        <sz val="11"/>
        <color theme="1"/>
        <rFont val="Calibri"/>
        <family val="2"/>
        <scheme val="minor"/>
      </rPr>
      <t xml:space="preserve">If an employee chooses to waive the right to obtain medical insurance through the City and provides proof of creditable coverage through his/her spouse or other source, the employee shall be entitled to receive 30% f the employee only premium that would be paid by the City, contributed to their VEBA account. 
Currently, only 25% of the employees in a group may opt out of the medical insurance program. Participation will be on a first come, first served basis, with a waiting list if needed. If opt out participation reached the 25% limit, no further employuees amy participate in the program until a spot becomes available. Under Federal law, eligible employeees who are also active or retired military personnel, may not participate in the program if they are also enrolled in the TRICARE insurance plan and TRIICARE would become the primary insurer if the employee waived City medical or dental coverage under this program. Under Federal law, a TRICARE employee can still opt out of the City's medical coverage bug may not receive any incentive for doing so. </t>
    </r>
  </si>
  <si>
    <t>Federal Way</t>
  </si>
  <si>
    <t>Essentially the payment represents one month of EE+F premiums, up to a max $2,301.</t>
  </si>
  <si>
    <t>Lacey</t>
  </si>
  <si>
    <t xml:space="preserve">Union employees option out of the medical plan receive $250 per month. Non-reps received $300 into a VEBA account. </t>
  </si>
  <si>
    <t>Lakewood</t>
  </si>
  <si>
    <t>Employees who opt out get $300/month flat rate nothing additional for dependents.</t>
  </si>
  <si>
    <t>Mount Vernon</t>
  </si>
  <si>
    <t xml:space="preserve">May opt out themselves, spouses and/or dependents for 45% of the City's monthly premium. The amount is calculated using the City's preferred medical plan, which is a high deductible plan. </t>
  </si>
  <si>
    <t>Pierce Transit</t>
  </si>
  <si>
    <t>Port Orchard</t>
  </si>
  <si>
    <t>Redmond</t>
  </si>
  <si>
    <t>Full Time: $300.00 credit per year
Part-Time 32.5 to 37.4 Hours Per Week: $262.50
Part-Time 27.5 to 32.4 Hours Per Week: 225.00
Part-Time 22.5 to 27.4 Hours Per Week: $187.50
Part-Time 20 to 22.4 Hours Per Week: $150.00</t>
  </si>
  <si>
    <t>Employee Waiver options: 
Dental: $50 monthly reimbursement
Medical: $300 monthly reimbursement
Dental and Medical: $350 monthly remimbursement
Part time employees are not eligible for a waiver and if two employees are married and one is on the other's plan, they are not eligible for the waiver.</t>
  </si>
  <si>
    <t xml:space="preserve">Pay a higher monthly contribution to the HRA VEBA ($500) for those who opt out. 
The initial VEBA contribution if employees do not opt out is based on the health care plan they chose and the number of dependents enrolled. 
It could be as little as $35 (employee only enrolled in most expensive plan), or as much as $400 (employee and multiple dependents enrolled in least expensive plan). </t>
  </si>
  <si>
    <t>Sammamish</t>
  </si>
  <si>
    <t xml:space="preserve">Employees are allowed to opt out of medical, dental and/or vision coverage for themselves and their dependents. As incentives, the employees receive 40% of the City's savings for not covering these individuals as a contribution to the employee's 457 plan. Incentive varies between around $80 (waiving one dependent) to $600 (waiving entire family including employee him/herself) per month. </t>
  </si>
  <si>
    <t>SCORE Jail</t>
  </si>
  <si>
    <t xml:space="preserve">Allows for dependent waivers and requires proof of coverage. Forms signed every year during open enrollment to continue incentive. Only for dependents, don't allow employees to opt out of coverage themselves. </t>
  </si>
  <si>
    <t>Sequim</t>
  </si>
  <si>
    <t>Employees who elect to opt-out will receive a dollar amount equal to 50% of their total City shared cost (87.5%) of the City sponsored medical insurance. 
Employee: $690.15
Employee+Spouse: $1,386.07
Employee+Spouse+Child: $1,728.88
Employee+Spouse+Children: 2,012.31
Employee+1: $1,032.96
Employee+2: $1,316.39</t>
  </si>
  <si>
    <t>City of Vancouver</t>
  </si>
  <si>
    <t>$230 per month for medical.</t>
  </si>
  <si>
    <t>Average</t>
  </si>
  <si>
    <t>Median</t>
  </si>
  <si>
    <t>Abrdene:</t>
  </si>
  <si>
    <t>N/A</t>
  </si>
  <si>
    <t>HSA Contribution Annualy</t>
  </si>
  <si>
    <t>$500 without Wellness
$1,250 with Wellness</t>
  </si>
  <si>
    <t>$1,000 without Wellness
$2,500 with Wellness</t>
  </si>
  <si>
    <t>HSA Contribution Annually</t>
  </si>
  <si>
    <t>The City preloads a HRA debit card with funds to be used to pay the deductible or other medical, dental, and vision expenses. If the deductible is met, the employee must pay  coinsurance  -  $1500  single  only  or
$3000 for family coverage.
The City then pays any remaining coinsurance until the out-of-pocket maximum (OPM) is reached. Once OPM is reached, Regence or Kaiser pays 100% of the costs.
Any remaining funds on the HRA debit card at the end of the calendar year will be deposited into the employee’s HRA-VEBA account the following April.</t>
  </si>
  <si>
    <t>HDHP (HRA/VEBA):</t>
  </si>
  <si>
    <t>HDHP: (HRA/VEBA):</t>
  </si>
  <si>
    <t xml:space="preserve">Employees electing to enroll in the CDHP Health plan will receive $1,200 per individual per year and $2,400 per family per year into a VEBA accoutn funded by the City of Everett. 
Dollars contributed tat are not used in the current plan year, carry over and can be used in subsequent plan years. 
The VEBA account is administered by  BPAS and paired with a HRA which allows you to use the VEBA funds for current or future use. </t>
  </si>
  <si>
    <t>See insert below</t>
  </si>
  <si>
    <t>HDHP (Kaiser)</t>
  </si>
  <si>
    <t>City of Vancouver .5 FTE - Current Contributions</t>
  </si>
  <si>
    <t>City of Vancouver .6 FTE - Current Contributions</t>
  </si>
  <si>
    <t>City of Vancouver .75 FTE - Current Contributions</t>
  </si>
  <si>
    <t>Full Time Non Union Rates</t>
  </si>
  <si>
    <t>Part Time Non Union Rates for Cov ONLY</t>
  </si>
  <si>
    <t xml:space="preserve">Full Time Non Union CoV rates compared to the 9 WA Cities reflected on the Rates tab.
Median = Reflects the midpoint of the "Total Rates" for CoV and 9 WA Cities from the Rates tab. </t>
  </si>
  <si>
    <t>City of Vancouver .5 FTE - 50% EE Contribution</t>
  </si>
  <si>
    <t>City of Vancouver .6 FTE - 40% Contribution</t>
  </si>
  <si>
    <t>City of Vancouver .75 FTE - 25% Contribution</t>
  </si>
  <si>
    <t>Full Time Non Union CoV rates compared to the 9 WA Cities reflected on the Rates tab.
Average = Average of the "Total Rate" for the 9 WA Cities"</t>
  </si>
  <si>
    <t>Enrollment</t>
  </si>
  <si>
    <t>2327 family</t>
  </si>
  <si>
    <t>67 family</t>
  </si>
  <si>
    <t>281 family</t>
  </si>
  <si>
    <t>$300 / $900</t>
  </si>
  <si>
    <t>$2,300 / $6,900</t>
  </si>
  <si>
    <t>Specialist Copay</t>
  </si>
  <si>
    <t>Urgent Care</t>
  </si>
  <si>
    <t>ER Copay</t>
  </si>
  <si>
    <t>$1,500 / $3,000</t>
  </si>
  <si>
    <t>$5,000 / $10,000</t>
  </si>
  <si>
    <t>Specialist Coinsurance</t>
  </si>
  <si>
    <t>Urgent Care Coinsurance</t>
  </si>
  <si>
    <t>ER Coinsurance</t>
  </si>
  <si>
    <t>$3,425 0 $6,850</t>
  </si>
  <si>
    <t>OV Primary Coinsurance</t>
  </si>
  <si>
    <t>OV Primary Copay</t>
  </si>
  <si>
    <t xml:space="preserve">OV Primary Copay </t>
  </si>
  <si>
    <t>Urgent Coinsurance</t>
  </si>
  <si>
    <t>$250 / $750</t>
  </si>
  <si>
    <t>$3,000 / $6,000</t>
  </si>
  <si>
    <t>$5,000 / 10,000</t>
  </si>
  <si>
    <t>$2,500 / $5,000</t>
  </si>
  <si>
    <t>$300 / $600</t>
  </si>
  <si>
    <t>$750 /$1,500 In Network
$1,500 / $3,000 OON</t>
  </si>
  <si>
    <t>$1,000 / $2,000</t>
  </si>
  <si>
    <t>$400 / $1,200 In Network
$1,000 / $3,000 OON</t>
  </si>
  <si>
    <t>20% coins</t>
  </si>
  <si>
    <t xml:space="preserve">20% coins In Network
40% coins OON
</t>
  </si>
  <si>
    <t>$200 / $600</t>
  </si>
  <si>
    <t>$150 / $450</t>
  </si>
  <si>
    <t>$2,000 / $4,000</t>
  </si>
  <si>
    <t>$250 / $500</t>
  </si>
  <si>
    <t>$100 / $200</t>
  </si>
  <si>
    <t>$400 / $800</t>
  </si>
  <si>
    <t>$4,400 / $8,800 In Network
$8,800 / $17,600 OON</t>
  </si>
  <si>
    <t>Deductible Individual/Family</t>
  </si>
  <si>
    <t>OOPM Individual/Family</t>
  </si>
  <si>
    <t>Multnomah County</t>
  </si>
  <si>
    <t>$400 / $1,200</t>
  </si>
  <si>
    <t>$2,000 / $6,000</t>
  </si>
  <si>
    <t>$600 / $1,200</t>
  </si>
  <si>
    <t>City of Portland</t>
  </si>
  <si>
    <t>$1,800 / $5,400</t>
  </si>
  <si>
    <t>$1,600 / $3,200</t>
  </si>
  <si>
    <t>$4,000 / 8,000</t>
  </si>
  <si>
    <t>City of Beaverton</t>
  </si>
  <si>
    <t>$500 / $1,500</t>
  </si>
  <si>
    <t>$1,500 / $3,000 In Network
$3,000 / $6,000 OON</t>
  </si>
  <si>
    <t>$750 /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</si>
</sst>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9" formatCode="&quot;$&quot;#,##0"/>
  </numFmts>
  <fonts count="10"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466ADE"/>
        <bgColor indexed="64"/>
      </patternFill>
    </fill>
    <fill>
      <patternFill patternType="solid">
        <fgColor theme="5" tint="0.79998168889431442"/>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diagonalDown="1">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right style="medium">
        <color indexed="64"/>
      </right>
      <top/>
      <bottom style="medium">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diagonalDown="1">
      <left/>
      <right style="medium">
        <color indexed="64"/>
      </right>
      <top/>
      <bottom/>
      <diagonal style="thin">
        <color indexed="64"/>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left/>
      <right style="thin">
        <color indexed="64"/>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diagonalDown="1">
      <left/>
      <right/>
      <top/>
      <bottom style="medium">
        <color indexed="64"/>
      </bottom>
      <diagonal style="thin">
        <color indexed="64"/>
      </diagonal>
    </border>
    <border>
      <left/>
      <right style="thin">
        <color indexed="64"/>
      </right>
      <top/>
      <bottom/>
      <diagonal/>
    </border>
    <border diagonalDown="1">
      <left style="thin">
        <color indexed="64"/>
      </left>
      <right style="medium">
        <color indexed="64"/>
      </right>
      <top/>
      <bottom style="thin">
        <color indexed="64"/>
      </bottom>
      <diagonal style="thin">
        <color indexed="64"/>
      </diagonal>
    </border>
  </borders>
  <cellStyleXfs count="2">
    <xf numFmtId="0" fontId="0" fillId="0" borderId="0"/>
    <xf numFmtId="9" fontId="9" fillId="0" borderId="0" applyFont="0" applyFill="0" applyBorder="0" applyAlignment="0" applyProtection="0"/>
  </cellStyleXfs>
  <cellXfs count="531">
    <xf numFmtId="0" fontId="0" fillId="0" borderId="0" xfId="0"/>
    <xf numFmtId="0" fontId="1" fillId="0" borderId="0" xfId="0" applyFont="1"/>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164" fontId="0" fillId="0" borderId="0" xfId="0" applyNumberFormat="1"/>
    <xf numFmtId="164" fontId="3" fillId="0" borderId="0" xfId="0" applyNumberFormat="1" applyFont="1"/>
    <xf numFmtId="0" fontId="0" fillId="0" borderId="6" xfId="0" applyBorder="1"/>
    <xf numFmtId="164" fontId="0" fillId="0" borderId="6" xfId="0" applyNumberFormat="1" applyBorder="1"/>
    <xf numFmtId="0" fontId="2" fillId="4" borderId="7" xfId="0" applyFont="1" applyFill="1" applyBorder="1"/>
    <xf numFmtId="0" fontId="0" fillId="0" borderId="7" xfId="0" applyBorder="1"/>
    <xf numFmtId="0" fontId="0" fillId="0" borderId="8" xfId="0" applyBorder="1"/>
    <xf numFmtId="0" fontId="0" fillId="0" borderId="9" xfId="0" applyBorder="1"/>
    <xf numFmtId="164" fontId="0" fillId="0" borderId="8" xfId="0" applyNumberFormat="1" applyBorder="1"/>
    <xf numFmtId="164" fontId="0" fillId="0" borderId="9" xfId="0" applyNumberFormat="1" applyBorder="1"/>
    <xf numFmtId="164" fontId="0" fillId="0" borderId="4" xfId="0" applyNumberFormat="1" applyBorder="1"/>
    <xf numFmtId="164" fontId="0" fillId="0" borderId="5" xfId="0" applyNumberFormat="1" applyBorder="1"/>
    <xf numFmtId="9" fontId="0" fillId="0" borderId="9" xfId="0" applyNumberFormat="1" applyBorder="1"/>
    <xf numFmtId="164" fontId="0" fillId="0" borderId="10" xfId="0" applyNumberFormat="1" applyBorder="1"/>
    <xf numFmtId="164" fontId="0" fillId="0" borderId="11" xfId="0" applyNumberFormat="1" applyBorder="1"/>
    <xf numFmtId="164" fontId="3" fillId="0" borderId="9" xfId="0" applyNumberFormat="1" applyFont="1" applyBorder="1"/>
    <xf numFmtId="164" fontId="3" fillId="0" borderId="5" xfId="0" applyNumberFormat="1" applyFont="1" applyBorder="1"/>
    <xf numFmtId="164" fontId="3" fillId="0" borderId="4" xfId="0" applyNumberFormat="1" applyFont="1" applyBorder="1"/>
    <xf numFmtId="0" fontId="0" fillId="0" borderId="12" xfId="0" applyBorder="1"/>
    <xf numFmtId="164" fontId="0" fillId="0" borderId="12"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9" fontId="0" fillId="0" borderId="7" xfId="0" applyNumberFormat="1" applyBorder="1"/>
    <xf numFmtId="0" fontId="1" fillId="2" borderId="17" xfId="0" applyFont="1" applyFill="1" applyBorder="1" applyAlignment="1">
      <alignment horizontal="center"/>
    </xf>
    <xf numFmtId="0" fontId="1" fillId="2" borderId="18" xfId="0" applyFont="1" applyFill="1" applyBorder="1" applyAlignment="1">
      <alignment horizontal="center"/>
    </xf>
    <xf numFmtId="0" fontId="0" fillId="0" borderId="19" xfId="0" applyBorder="1"/>
    <xf numFmtId="9" fontId="0" fillId="0" borderId="19" xfId="0" applyNumberFormat="1" applyBorder="1"/>
    <xf numFmtId="9" fontId="0" fillId="0" borderId="5" xfId="0" applyNumberFormat="1" applyBorder="1"/>
    <xf numFmtId="164" fontId="0" fillId="0" borderId="21" xfId="0" applyNumberFormat="1" applyBorder="1"/>
    <xf numFmtId="164" fontId="0" fillId="0" borderId="22" xfId="0" applyNumberFormat="1" applyBorder="1"/>
    <xf numFmtId="164" fontId="0" fillId="0" borderId="23" xfId="0" applyNumberFormat="1" applyBorder="1"/>
    <xf numFmtId="164" fontId="0" fillId="0" borderId="24" xfId="0" applyNumberFormat="1" applyBorder="1"/>
    <xf numFmtId="164" fontId="0" fillId="0" borderId="25" xfId="0" applyNumberFormat="1" applyBorder="1"/>
    <xf numFmtId="164" fontId="0" fillId="0" borderId="26" xfId="0" applyNumberFormat="1" applyBorder="1"/>
    <xf numFmtId="164" fontId="0" fillId="0" borderId="27" xfId="0" applyNumberFormat="1" applyBorder="1"/>
    <xf numFmtId="164" fontId="0" fillId="0" borderId="7" xfId="0" applyNumberFormat="1" applyBorder="1"/>
    <xf numFmtId="164" fontId="0" fillId="0" borderId="28" xfId="0" applyNumberFormat="1" applyBorder="1"/>
    <xf numFmtId="164" fontId="0" fillId="0" borderId="29" xfId="0" applyNumberFormat="1" applyBorder="1"/>
    <xf numFmtId="164" fontId="0" fillId="0" borderId="30" xfId="0" applyNumberFormat="1" applyBorder="1"/>
    <xf numFmtId="0" fontId="1" fillId="2" borderId="31" xfId="0" applyFont="1" applyFill="1" applyBorder="1" applyAlignment="1">
      <alignment horizontal="center"/>
    </xf>
    <xf numFmtId="9" fontId="0" fillId="0" borderId="0" xfId="0" applyNumberFormat="1"/>
    <xf numFmtId="164" fontId="0" fillId="0" borderId="32" xfId="0" applyNumberFormat="1" applyBorder="1"/>
    <xf numFmtId="0" fontId="1" fillId="3" borderId="1" xfId="0" applyFont="1" applyFill="1" applyBorder="1" applyAlignment="1">
      <alignment horizontal="center"/>
    </xf>
    <xf numFmtId="164" fontId="5" fillId="0" borderId="0" xfId="0" applyNumberFormat="1" applyFont="1"/>
    <xf numFmtId="164" fontId="6" fillId="0" borderId="0" xfId="0" applyNumberFormat="1" applyFont="1"/>
    <xf numFmtId="9" fontId="6" fillId="0" borderId="0" xfId="0" applyNumberFormat="1" applyFont="1"/>
    <xf numFmtId="9" fontId="5" fillId="0" borderId="0" xfId="0" applyNumberFormat="1" applyFont="1"/>
    <xf numFmtId="164" fontId="5" fillId="0" borderId="2" xfId="0" applyNumberFormat="1" applyFont="1" applyBorder="1"/>
    <xf numFmtId="9" fontId="5" fillId="0" borderId="2" xfId="0" applyNumberFormat="1" applyFont="1" applyBorder="1"/>
    <xf numFmtId="164" fontId="6" fillId="0" borderId="2" xfId="0" applyNumberFormat="1" applyFont="1" applyBorder="1"/>
    <xf numFmtId="9" fontId="0" fillId="0" borderId="37" xfId="0" applyNumberFormat="1" applyBorder="1"/>
    <xf numFmtId="164" fontId="0" fillId="0" borderId="38" xfId="0" applyNumberFormat="1" applyBorder="1"/>
    <xf numFmtId="164" fontId="5" fillId="0" borderId="4" xfId="0" applyNumberFormat="1" applyFont="1" applyBorder="1"/>
    <xf numFmtId="164" fontId="7" fillId="0" borderId="8" xfId="0" applyNumberFormat="1" applyFont="1" applyBorder="1"/>
    <xf numFmtId="164" fontId="7" fillId="0" borderId="6" xfId="0" applyNumberFormat="1" applyFont="1" applyBorder="1"/>
    <xf numFmtId="9" fontId="7" fillId="0" borderId="7" xfId="0" applyNumberFormat="1" applyFont="1" applyBorder="1"/>
    <xf numFmtId="164" fontId="0" fillId="0" borderId="44" xfId="0" applyNumberFormat="1" applyBorder="1"/>
    <xf numFmtId="164" fontId="0" fillId="0" borderId="45" xfId="0" applyNumberFormat="1" applyBorder="1"/>
    <xf numFmtId="164" fontId="0" fillId="0" borderId="46" xfId="0" applyNumberFormat="1" applyBorder="1"/>
    <xf numFmtId="164" fontId="0" fillId="0" borderId="47" xfId="0" applyNumberFormat="1" applyBorder="1"/>
    <xf numFmtId="164" fontId="7" fillId="0" borderId="10" xfId="0" applyNumberFormat="1" applyFont="1" applyBorder="1"/>
    <xf numFmtId="164" fontId="7" fillId="0" borderId="11" xfId="0" applyNumberFormat="1" applyFont="1" applyBorder="1"/>
    <xf numFmtId="0" fontId="0" fillId="0" borderId="38" xfId="0" applyBorder="1"/>
    <xf numFmtId="9" fontId="7" fillId="0" borderId="30" xfId="0" applyNumberFormat="1" applyFont="1" applyBorder="1"/>
    <xf numFmtId="164" fontId="0" fillId="0" borderId="39" xfId="0" applyNumberFormat="1" applyBorder="1"/>
    <xf numFmtId="9" fontId="3" fillId="0" borderId="7" xfId="0" applyNumberFormat="1" applyFont="1" applyBorder="1"/>
    <xf numFmtId="9" fontId="0" fillId="0" borderId="30" xfId="0" applyNumberFormat="1" applyBorder="1"/>
    <xf numFmtId="164" fontId="7" fillId="0" borderId="38" xfId="0" applyNumberFormat="1" applyFont="1" applyBorder="1"/>
    <xf numFmtId="9" fontId="3" fillId="0" borderId="5" xfId="0" applyNumberFormat="1" applyFont="1" applyBorder="1"/>
    <xf numFmtId="164" fontId="0" fillId="0" borderId="49" xfId="0" applyNumberFormat="1" applyBorder="1"/>
    <xf numFmtId="164" fontId="0" fillId="0" borderId="50" xfId="0" applyNumberFormat="1" applyBorder="1"/>
    <xf numFmtId="9" fontId="0" fillId="0" borderId="9" xfId="1" applyFont="1" applyBorder="1"/>
    <xf numFmtId="9" fontId="0" fillId="0" borderId="19" xfId="1" applyFont="1" applyBorder="1"/>
    <xf numFmtId="9" fontId="0" fillId="0" borderId="37" xfId="1" applyFont="1" applyBorder="1"/>
    <xf numFmtId="0" fontId="1" fillId="5" borderId="3" xfId="0" applyFont="1" applyFill="1" applyBorder="1" applyAlignment="1">
      <alignment horizontal="center"/>
    </xf>
    <xf numFmtId="0" fontId="1" fillId="2" borderId="31" xfId="0" applyFont="1" applyFill="1" applyBorder="1" applyAlignment="1">
      <alignment horizontal="center" wrapText="1"/>
    </xf>
    <xf numFmtId="0" fontId="0" fillId="4" borderId="8" xfId="0" applyFill="1" applyBorder="1"/>
    <xf numFmtId="0" fontId="0" fillId="4" borderId="6" xfId="0" applyFill="1" applyBorder="1"/>
    <xf numFmtId="0" fontId="0" fillId="4" borderId="9" xfId="0" applyFill="1" applyBorder="1"/>
    <xf numFmtId="0" fontId="0" fillId="4" borderId="7" xfId="0" applyFill="1" applyBorder="1"/>
    <xf numFmtId="0" fontId="0" fillId="4" borderId="19" xfId="0" applyFill="1" applyBorder="1"/>
    <xf numFmtId="0" fontId="0" fillId="4" borderId="22" xfId="0" applyFill="1" applyBorder="1"/>
    <xf numFmtId="0" fontId="0" fillId="4" borderId="12" xfId="0" applyFill="1" applyBorder="1"/>
    <xf numFmtId="164" fontId="5" fillId="4" borderId="8" xfId="0" applyNumberFormat="1" applyFont="1" applyFill="1" applyBorder="1"/>
    <xf numFmtId="164" fontId="5" fillId="4" borderId="6" xfId="0" applyNumberFormat="1" applyFont="1" applyFill="1" applyBorder="1"/>
    <xf numFmtId="164" fontId="0" fillId="4" borderId="8" xfId="0" applyNumberFormat="1" applyFill="1" applyBorder="1"/>
    <xf numFmtId="164" fontId="0" fillId="4" borderId="6" xfId="0" applyNumberFormat="1" applyFill="1" applyBorder="1"/>
    <xf numFmtId="164" fontId="0" fillId="4" borderId="9" xfId="0" applyNumberFormat="1" applyFill="1" applyBorder="1"/>
    <xf numFmtId="164" fontId="3" fillId="4" borderId="7" xfId="0" applyNumberFormat="1" applyFont="1" applyFill="1" applyBorder="1"/>
    <xf numFmtId="164" fontId="3" fillId="4" borderId="9" xfId="0" applyNumberFormat="1" applyFont="1" applyFill="1" applyBorder="1"/>
    <xf numFmtId="164" fontId="0" fillId="4" borderId="38" xfId="0" applyNumberFormat="1" applyFill="1" applyBorder="1"/>
    <xf numFmtId="9" fontId="0" fillId="4" borderId="19" xfId="0" applyNumberFormat="1" applyFill="1" applyBorder="1"/>
    <xf numFmtId="164" fontId="0" fillId="4" borderId="19" xfId="0" applyNumberFormat="1" applyFill="1" applyBorder="1"/>
    <xf numFmtId="164" fontId="0" fillId="4" borderId="7" xfId="0" applyNumberFormat="1" applyFill="1" applyBorder="1"/>
    <xf numFmtId="164" fontId="0" fillId="4" borderId="12" xfId="0" applyNumberFormat="1" applyFill="1" applyBorder="1"/>
    <xf numFmtId="9" fontId="0" fillId="4" borderId="12" xfId="0" applyNumberFormat="1" applyFill="1" applyBorder="1"/>
    <xf numFmtId="164" fontId="3" fillId="4" borderId="8" xfId="0" applyNumberFormat="1" applyFont="1" applyFill="1" applyBorder="1"/>
    <xf numFmtId="164" fontId="3" fillId="4" borderId="6" xfId="0" applyNumberFormat="1" applyFont="1" applyFill="1" applyBorder="1"/>
    <xf numFmtId="164" fontId="0" fillId="4" borderId="22" xfId="0" applyNumberFormat="1" applyFill="1" applyBorder="1"/>
    <xf numFmtId="9" fontId="0" fillId="0" borderId="9" xfId="0" applyNumberFormat="1" applyBorder="1" applyAlignment="1">
      <alignment horizontal="right"/>
    </xf>
    <xf numFmtId="9" fontId="0" fillId="0" borderId="37" xfId="0" applyNumberFormat="1" applyBorder="1" applyAlignment="1">
      <alignment horizontal="right"/>
    </xf>
    <xf numFmtId="164" fontId="0" fillId="0" borderId="9" xfId="0" applyNumberFormat="1" applyBorder="1" applyAlignment="1">
      <alignment horizontal="right" wrapText="1"/>
    </xf>
    <xf numFmtId="9" fontId="0" fillId="0" borderId="19" xfId="0" applyNumberFormat="1" applyBorder="1" applyAlignment="1">
      <alignment horizontal="right"/>
    </xf>
    <xf numFmtId="9" fontId="0" fillId="0" borderId="20" xfId="0" applyNumberFormat="1" applyBorder="1" applyAlignment="1">
      <alignment horizontal="right"/>
    </xf>
    <xf numFmtId="164" fontId="3" fillId="4" borderId="19" xfId="0" applyNumberFormat="1" applyFont="1" applyFill="1" applyBorder="1"/>
    <xf numFmtId="164" fontId="0" fillId="0" borderId="9" xfId="0" applyNumberFormat="1" applyBorder="1" applyAlignment="1">
      <alignment horizontal="right"/>
    </xf>
    <xf numFmtId="164" fontId="5" fillId="4" borderId="7" xfId="0" applyNumberFormat="1" applyFont="1" applyFill="1" applyBorder="1"/>
    <xf numFmtId="9" fontId="7" fillId="0" borderId="9" xfId="0" applyNumberFormat="1" applyFont="1" applyBorder="1"/>
    <xf numFmtId="9" fontId="7" fillId="0" borderId="37" xfId="0" applyNumberFormat="1" applyFont="1" applyBorder="1"/>
    <xf numFmtId="164" fontId="0" fillId="0" borderId="40" xfId="0" applyNumberFormat="1" applyBorder="1"/>
    <xf numFmtId="164" fontId="5" fillId="0" borderId="5" xfId="0" applyNumberFormat="1" applyFont="1" applyBorder="1"/>
    <xf numFmtId="164" fontId="0" fillId="0" borderId="37" xfId="0" applyNumberFormat="1" applyBorder="1" applyAlignment="1">
      <alignment horizontal="right"/>
    </xf>
    <xf numFmtId="164" fontId="7" fillId="0" borderId="39" xfId="0" applyNumberFormat="1" applyFont="1" applyBorder="1"/>
    <xf numFmtId="0" fontId="0" fillId="0" borderId="4" xfId="0" applyBorder="1"/>
    <xf numFmtId="0" fontId="0" fillId="0" borderId="5" xfId="0" applyBorder="1"/>
    <xf numFmtId="164" fontId="7" fillId="0" borderId="53" xfId="0" applyNumberFormat="1" applyFont="1" applyBorder="1"/>
    <xf numFmtId="164" fontId="0" fillId="0" borderId="54" xfId="0" applyNumberFormat="1" applyBorder="1"/>
    <xf numFmtId="9" fontId="0" fillId="0" borderId="55" xfId="0" applyNumberFormat="1" applyBorder="1"/>
    <xf numFmtId="0" fontId="0" fillId="0" borderId="1" xfId="0" applyBorder="1"/>
    <xf numFmtId="0" fontId="0" fillId="0" borderId="2" xfId="0" applyBorder="1"/>
    <xf numFmtId="0" fontId="0" fillId="0" borderId="3" xfId="0" applyBorder="1"/>
    <xf numFmtId="164" fontId="5" fillId="0" borderId="13" xfId="0" applyNumberFormat="1" applyFont="1" applyBorder="1"/>
    <xf numFmtId="164" fontId="5" fillId="0" borderId="14" xfId="0" applyNumberFormat="1" applyFont="1" applyBorder="1"/>
    <xf numFmtId="164" fontId="5" fillId="0" borderId="16" xfId="0" applyNumberFormat="1" applyFont="1" applyBorder="1"/>
    <xf numFmtId="164" fontId="5" fillId="0" borderId="15" xfId="0" applyNumberFormat="1" applyFont="1" applyBorder="1"/>
    <xf numFmtId="164" fontId="5" fillId="0" borderId="23" xfId="0" applyNumberFormat="1" applyFont="1" applyBorder="1"/>
    <xf numFmtId="164" fontId="5" fillId="0" borderId="24" xfId="0" applyNumberFormat="1" applyFont="1" applyBorder="1"/>
    <xf numFmtId="164" fontId="5" fillId="0" borderId="50" xfId="0" applyNumberFormat="1" applyFont="1" applyBorder="1"/>
    <xf numFmtId="164" fontId="5" fillId="0" borderId="25" xfId="0" applyNumberFormat="1" applyFont="1" applyBorder="1"/>
    <xf numFmtId="9" fontId="7" fillId="0" borderId="6" xfId="0" applyNumberFormat="1" applyFont="1" applyBorder="1"/>
    <xf numFmtId="9" fontId="7" fillId="0" borderId="11" xfId="0" applyNumberFormat="1" applyFont="1" applyBorder="1"/>
    <xf numFmtId="9" fontId="5" fillId="0" borderId="14" xfId="0" applyNumberFormat="1" applyFont="1" applyBorder="1"/>
    <xf numFmtId="9" fontId="5" fillId="0" borderId="28" xfId="0" applyNumberFormat="1" applyFont="1" applyBorder="1" applyAlignment="1">
      <alignment horizontal="right"/>
    </xf>
    <xf numFmtId="9" fontId="5" fillId="0" borderId="24" xfId="0" applyNumberFormat="1" applyFont="1" applyBorder="1"/>
    <xf numFmtId="9" fontId="5" fillId="0" borderId="32" xfId="0" applyNumberFormat="1" applyFont="1" applyBorder="1" applyAlignment="1">
      <alignment horizontal="right"/>
    </xf>
    <xf numFmtId="164" fontId="5" fillId="0" borderId="56" xfId="0" applyNumberFormat="1" applyFont="1" applyBorder="1"/>
    <xf numFmtId="164" fontId="5" fillId="0" borderId="51" xfId="0" applyNumberFormat="1" applyFont="1" applyBorder="1"/>
    <xf numFmtId="9" fontId="5" fillId="0" borderId="15" xfId="0" applyNumberFormat="1" applyFont="1" applyBorder="1"/>
    <xf numFmtId="164" fontId="5" fillId="0" borderId="57" xfId="0" applyNumberFormat="1" applyFont="1" applyBorder="1"/>
    <xf numFmtId="164" fontId="5" fillId="0" borderId="52" xfId="0" applyNumberFormat="1" applyFont="1" applyBorder="1"/>
    <xf numFmtId="9" fontId="5" fillId="0" borderId="25" xfId="0" applyNumberFormat="1" applyFont="1" applyBorder="1"/>
    <xf numFmtId="9" fontId="6" fillId="0" borderId="16" xfId="0" applyNumberFormat="1" applyFont="1" applyBorder="1"/>
    <xf numFmtId="9" fontId="5" fillId="0" borderId="16" xfId="0" applyNumberFormat="1" applyFont="1" applyBorder="1"/>
    <xf numFmtId="9" fontId="5" fillId="0" borderId="50" xfId="0" applyNumberFormat="1" applyFont="1" applyBorder="1"/>
    <xf numFmtId="9" fontId="0" fillId="0" borderId="15" xfId="0" applyNumberFormat="1" applyBorder="1" applyAlignment="1">
      <alignment horizontal="right"/>
    </xf>
    <xf numFmtId="9" fontId="0" fillId="0" borderId="25" xfId="0" applyNumberFormat="1" applyBorder="1" applyAlignment="1">
      <alignment horizontal="right"/>
    </xf>
    <xf numFmtId="164" fontId="7" fillId="0" borderId="46" xfId="0" applyNumberFormat="1" applyFont="1" applyBorder="1"/>
    <xf numFmtId="164" fontId="7" fillId="0" borderId="47" xfId="0" applyNumberFormat="1" applyFont="1" applyBorder="1"/>
    <xf numFmtId="164" fontId="7" fillId="0" borderId="44" xfId="0" applyNumberFormat="1" applyFont="1" applyBorder="1"/>
    <xf numFmtId="164" fontId="7" fillId="0" borderId="45" xfId="0" applyNumberFormat="1" applyFont="1" applyBorder="1"/>
    <xf numFmtId="0" fontId="1" fillId="0" borderId="0" xfId="0" applyFont="1" applyAlignment="1">
      <alignment wrapText="1"/>
    </xf>
    <xf numFmtId="9" fontId="0" fillId="0" borderId="5" xfId="1" applyFont="1" applyBorder="1"/>
    <xf numFmtId="0" fontId="0" fillId="0" borderId="22" xfId="0" applyBorder="1"/>
    <xf numFmtId="164" fontId="5" fillId="4" borderId="9" xfId="0" applyNumberFormat="1" applyFont="1" applyFill="1" applyBorder="1"/>
    <xf numFmtId="9" fontId="0" fillId="4" borderId="9" xfId="1" applyFont="1" applyFill="1" applyBorder="1"/>
    <xf numFmtId="164" fontId="0" fillId="4" borderId="46" xfId="0" applyNumberFormat="1" applyFill="1" applyBorder="1"/>
    <xf numFmtId="164" fontId="0" fillId="4" borderId="47" xfId="0" applyNumberFormat="1" applyFill="1" applyBorder="1"/>
    <xf numFmtId="9" fontId="0" fillId="4" borderId="48" xfId="1" applyFont="1" applyFill="1" applyBorder="1"/>
    <xf numFmtId="0" fontId="0" fillId="0" borderId="58" xfId="0" applyBorder="1"/>
    <xf numFmtId="0" fontId="0" fillId="0" borderId="59" xfId="0" applyBorder="1"/>
    <xf numFmtId="0" fontId="0" fillId="0" borderId="60" xfId="0" applyBorder="1"/>
    <xf numFmtId="0" fontId="0" fillId="4" borderId="4" xfId="0" applyFill="1" applyBorder="1"/>
    <xf numFmtId="0" fontId="0" fillId="4" borderId="0" xfId="0" applyFill="1"/>
    <xf numFmtId="0" fontId="0" fillId="4" borderId="5" xfId="0" applyFill="1" applyBorder="1"/>
    <xf numFmtId="0" fontId="0" fillId="0" borderId="61" xfId="0" applyBorder="1"/>
    <xf numFmtId="0" fontId="0" fillId="0" borderId="62" xfId="0" applyBorder="1"/>
    <xf numFmtId="0" fontId="0" fillId="0" borderId="28" xfId="0" applyBorder="1"/>
    <xf numFmtId="0" fontId="0" fillId="0" borderId="32" xfId="0" applyBorder="1"/>
    <xf numFmtId="0" fontId="0" fillId="0" borderId="63" xfId="0" applyBorder="1"/>
    <xf numFmtId="0" fontId="0" fillId="0" borderId="13" xfId="0" applyBorder="1"/>
    <xf numFmtId="0" fontId="0" fillId="0" borderId="23" xfId="0" applyBorder="1"/>
    <xf numFmtId="0" fontId="0" fillId="0" borderId="64" xfId="0" applyBorder="1"/>
    <xf numFmtId="0" fontId="0" fillId="0" borderId="14" xfId="0" applyBorder="1"/>
    <xf numFmtId="0" fontId="0" fillId="0" borderId="24" xfId="0" applyBorder="1"/>
    <xf numFmtId="0" fontId="0" fillId="4" borderId="18" xfId="0" applyFill="1" applyBorder="1"/>
    <xf numFmtId="0" fontId="0" fillId="4" borderId="17" xfId="0" applyFill="1" applyBorder="1"/>
    <xf numFmtId="0" fontId="0" fillId="4" borderId="31" xfId="0" applyFill="1" applyBorder="1"/>
    <xf numFmtId="0" fontId="0" fillId="0" borderId="27" xfId="0" applyBorder="1"/>
    <xf numFmtId="0" fontId="0" fillId="0" borderId="65" xfId="0" applyBorder="1"/>
    <xf numFmtId="0" fontId="1" fillId="5" borderId="2" xfId="0" applyFont="1" applyFill="1" applyBorder="1" applyAlignment="1">
      <alignment horizontal="center"/>
    </xf>
    <xf numFmtId="0" fontId="1" fillId="3" borderId="2" xfId="0" applyFont="1" applyFill="1" applyBorder="1" applyAlignment="1">
      <alignment horizontal="center"/>
    </xf>
    <xf numFmtId="3" fontId="0" fillId="0" borderId="9" xfId="0" applyNumberFormat="1" applyBorder="1"/>
    <xf numFmtId="0" fontId="1" fillId="2" borderId="48" xfId="0" applyFont="1" applyFill="1" applyBorder="1" applyAlignment="1">
      <alignment horizontal="center"/>
    </xf>
    <xf numFmtId="0" fontId="0" fillId="0" borderId="66" xfId="0" applyBorder="1"/>
    <xf numFmtId="0" fontId="1" fillId="2" borderId="0" xfId="0" applyFont="1" applyFill="1" applyAlignment="1">
      <alignment horizontal="center" wrapText="1"/>
    </xf>
    <xf numFmtId="164" fontId="3" fillId="4" borderId="12" xfId="0" applyNumberFormat="1" applyFont="1" applyFill="1" applyBorder="1"/>
    <xf numFmtId="9" fontId="5" fillId="0" borderId="51" xfId="0" applyNumberFormat="1" applyFont="1" applyBorder="1" applyAlignment="1">
      <alignment horizontal="right"/>
    </xf>
    <xf numFmtId="9" fontId="5" fillId="0" borderId="52" xfId="0" applyNumberFormat="1" applyFont="1" applyBorder="1" applyAlignment="1">
      <alignment horizontal="right"/>
    </xf>
    <xf numFmtId="1" fontId="0" fillId="0" borderId="12" xfId="0" applyNumberFormat="1" applyBorder="1" applyAlignment="1">
      <alignment horizontal="right"/>
    </xf>
    <xf numFmtId="3" fontId="0" fillId="0" borderId="12" xfId="0" applyNumberFormat="1" applyBorder="1" applyAlignment="1">
      <alignment horizontal="right"/>
    </xf>
    <xf numFmtId="9" fontId="0" fillId="0" borderId="6" xfId="0" applyNumberFormat="1" applyBorder="1" applyAlignment="1">
      <alignment horizontal="right"/>
    </xf>
    <xf numFmtId="164" fontId="0" fillId="0" borderId="6" xfId="0" applyNumberFormat="1" applyBorder="1" applyAlignment="1">
      <alignment horizontal="right"/>
    </xf>
    <xf numFmtId="164" fontId="3" fillId="0" borderId="6" xfId="0" applyNumberFormat="1" applyFont="1" applyBorder="1"/>
    <xf numFmtId="9" fontId="0" fillId="0" borderId="14" xfId="0" applyNumberFormat="1" applyBorder="1" applyAlignment="1">
      <alignment horizontal="right"/>
    </xf>
    <xf numFmtId="9" fontId="0" fillId="0" borderId="24" xfId="0" applyNumberFormat="1" applyBorder="1" applyAlignment="1">
      <alignment horizontal="right"/>
    </xf>
    <xf numFmtId="9" fontId="5" fillId="0" borderId="14" xfId="0" applyNumberFormat="1" applyFont="1" applyBorder="1" applyAlignment="1">
      <alignment horizontal="right"/>
    </xf>
    <xf numFmtId="9" fontId="5" fillId="0" borderId="24" xfId="0" applyNumberFormat="1" applyFont="1" applyBorder="1" applyAlignment="1">
      <alignment horizontal="right"/>
    </xf>
    <xf numFmtId="0" fontId="0" fillId="0" borderId="67" xfId="0" applyBorder="1"/>
    <xf numFmtId="9" fontId="0" fillId="4" borderId="38" xfId="0" applyNumberFormat="1" applyFill="1" applyBorder="1"/>
    <xf numFmtId="164" fontId="5" fillId="0" borderId="27" xfId="0" applyNumberFormat="1" applyFont="1" applyBorder="1"/>
    <xf numFmtId="164" fontId="5" fillId="0" borderId="49" xfId="0" applyNumberFormat="1" applyFont="1" applyBorder="1"/>
    <xf numFmtId="0" fontId="1" fillId="2" borderId="17" xfId="0" applyFont="1" applyFill="1" applyBorder="1" applyAlignment="1">
      <alignment horizontal="center" wrapText="1"/>
    </xf>
    <xf numFmtId="9" fontId="7" fillId="0" borderId="51" xfId="0" applyNumberFormat="1" applyFont="1" applyBorder="1" applyAlignment="1">
      <alignment horizontal="right"/>
    </xf>
    <xf numFmtId="9" fontId="7" fillId="0" borderId="52" xfId="0" applyNumberFormat="1" applyFont="1" applyBorder="1" applyAlignment="1">
      <alignment horizontal="right"/>
    </xf>
    <xf numFmtId="9" fontId="0" fillId="0" borderId="11" xfId="0" applyNumberFormat="1" applyBorder="1" applyAlignment="1">
      <alignment horizontal="right"/>
    </xf>
    <xf numFmtId="9" fontId="7" fillId="0" borderId="14" xfId="0" applyNumberFormat="1" applyFont="1" applyBorder="1" applyAlignment="1">
      <alignment horizontal="right"/>
    </xf>
    <xf numFmtId="9" fontId="7" fillId="0" borderId="24" xfId="0" applyNumberFormat="1" applyFont="1" applyBorder="1" applyAlignment="1">
      <alignment horizontal="right"/>
    </xf>
    <xf numFmtId="1" fontId="0" fillId="0" borderId="26" xfId="0" applyNumberFormat="1" applyBorder="1" applyAlignment="1">
      <alignment horizontal="right"/>
    </xf>
    <xf numFmtId="3" fontId="0" fillId="0" borderId="12" xfId="0" applyNumberFormat="1" applyBorder="1"/>
    <xf numFmtId="0" fontId="0" fillId="0" borderId="6" xfId="0" applyBorder="1" applyAlignment="1">
      <alignment wrapText="1"/>
    </xf>
    <xf numFmtId="0" fontId="0" fillId="0" borderId="6" xfId="0" applyBorder="1"/>
    <xf numFmtId="164" fontId="0" fillId="0" borderId="6" xfId="0" applyNumberFormat="1" applyBorder="1" applyAlignment="1">
      <alignment wrapText="1"/>
    </xf>
    <xf numFmtId="0" fontId="1" fillId="5" borderId="1" xfId="0" applyFont="1" applyFill="1" applyBorder="1" applyAlignment="1">
      <alignment horizontal="center"/>
    </xf>
    <xf numFmtId="0" fontId="1" fillId="5" borderId="2"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5" borderId="3" xfId="0" applyFont="1" applyFill="1" applyBorder="1" applyAlignment="1">
      <alignment horizontal="center"/>
    </xf>
    <xf numFmtId="0" fontId="1" fillId="3" borderId="3"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1" fillId="2" borderId="18" xfId="0" applyFont="1" applyFill="1" applyBorder="1" applyAlignment="1">
      <alignment horizontal="center"/>
    </xf>
    <xf numFmtId="0" fontId="0" fillId="0" borderId="17" xfId="0" applyBorder="1" applyAlignment="1">
      <alignment horizontal="center"/>
    </xf>
    <xf numFmtId="0" fontId="0" fillId="0" borderId="31" xfId="0" applyBorder="1" applyAlignment="1">
      <alignment horizontal="center"/>
    </xf>
    <xf numFmtId="0" fontId="0" fillId="0" borderId="29" xfId="0" applyBorder="1" applyAlignment="1">
      <alignment horizontal="left" vertical="center" wrapText="1"/>
    </xf>
    <xf numFmtId="0" fontId="0" fillId="0" borderId="21"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164" fontId="7" fillId="0" borderId="34" xfId="0" applyNumberFormat="1" applyFont="1" applyBorder="1" applyAlignment="1">
      <alignment horizontal="left" vertical="center" wrapText="1"/>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7" xfId="0" applyBorder="1" applyAlignment="1">
      <alignment horizontal="left" vertical="center" wrapText="1"/>
    </xf>
    <xf numFmtId="0" fontId="0" fillId="3" borderId="2" xfId="0" applyFill="1" applyBorder="1" applyAlignment="1">
      <alignment horizontal="center"/>
    </xf>
    <xf numFmtId="0" fontId="0" fillId="3" borderId="3" xfId="0" applyFill="1" applyBorder="1" applyAlignment="1">
      <alignment horizontal="center"/>
    </xf>
    <xf numFmtId="0" fontId="0" fillId="0" borderId="38" xfId="0" applyBorder="1" applyAlignment="1">
      <alignment horizontal="left" vertical="center" wrapText="1"/>
    </xf>
    <xf numFmtId="0" fontId="0" fillId="0" borderId="6" xfId="0"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3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40"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40" xfId="0" applyBorder="1" applyAlignment="1">
      <alignment horizontal="left" vertical="center"/>
    </xf>
    <xf numFmtId="0" fontId="0" fillId="0" borderId="26"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4" fillId="5" borderId="1" xfId="0" applyFont="1" applyFill="1" applyBorder="1" applyAlignment="1">
      <alignment horizontal="center"/>
    </xf>
    <xf numFmtId="0" fontId="0" fillId="0" borderId="2" xfId="0" applyBorder="1" applyAlignment="1">
      <alignment horizontal="center"/>
    </xf>
    <xf numFmtId="0" fontId="1" fillId="2" borderId="0" xfId="0" applyFont="1" applyFill="1" applyBorder="1" applyAlignment="1">
      <alignment horizontal="center" wrapText="1"/>
    </xf>
    <xf numFmtId="3" fontId="0" fillId="0" borderId="12" xfId="0" applyNumberFormat="1" applyBorder="1" applyAlignment="1">
      <alignment horizontal="right" wrapText="1"/>
    </xf>
    <xf numFmtId="0" fontId="0" fillId="0" borderId="0" xfId="0" applyBorder="1"/>
    <xf numFmtId="164" fontId="7" fillId="0" borderId="0" xfId="0" applyNumberFormat="1" applyFont="1" applyBorder="1"/>
    <xf numFmtId="9" fontId="7" fillId="0" borderId="0" xfId="0" applyNumberFormat="1" applyFont="1" applyBorder="1"/>
    <xf numFmtId="164" fontId="0" fillId="0" borderId="0" xfId="0" applyNumberFormat="1" applyBorder="1"/>
    <xf numFmtId="1" fontId="0" fillId="0" borderId="0" xfId="0" applyNumberFormat="1" applyBorder="1" applyAlignment="1">
      <alignment horizontal="right"/>
    </xf>
    <xf numFmtId="3" fontId="0" fillId="0" borderId="19" xfId="0" applyNumberFormat="1" applyBorder="1"/>
    <xf numFmtId="0" fontId="0" fillId="4" borderId="0" xfId="0" applyFill="1" applyBorder="1"/>
    <xf numFmtId="164" fontId="7" fillId="4" borderId="4" xfId="0" applyNumberFormat="1" applyFont="1" applyFill="1" applyBorder="1"/>
    <xf numFmtId="164" fontId="7" fillId="4" borderId="0" xfId="0" applyNumberFormat="1" applyFont="1" applyFill="1" applyBorder="1"/>
    <xf numFmtId="9" fontId="7" fillId="4" borderId="0" xfId="0" applyNumberFormat="1" applyFont="1" applyFill="1" applyBorder="1"/>
    <xf numFmtId="9" fontId="0" fillId="4" borderId="19" xfId="0" applyNumberFormat="1" applyFill="1" applyBorder="1" applyAlignment="1">
      <alignment horizontal="right"/>
    </xf>
    <xf numFmtId="164" fontId="0" fillId="4" borderId="4" xfId="0" applyNumberFormat="1" applyFill="1" applyBorder="1"/>
    <xf numFmtId="164" fontId="0" fillId="4" borderId="0" xfId="0" applyNumberFormat="1" applyFill="1" applyBorder="1"/>
    <xf numFmtId="1" fontId="0" fillId="4" borderId="0" xfId="0" applyNumberFormat="1" applyFill="1" applyBorder="1" applyAlignment="1">
      <alignment horizontal="right"/>
    </xf>
    <xf numFmtId="9" fontId="7" fillId="4" borderId="5" xfId="0" applyNumberFormat="1" applyFont="1" applyFill="1" applyBorder="1"/>
    <xf numFmtId="9" fontId="7" fillId="4" borderId="12" xfId="0" applyNumberFormat="1" applyFont="1" applyFill="1" applyBorder="1"/>
    <xf numFmtId="3" fontId="0" fillId="4" borderId="19" xfId="0" applyNumberFormat="1" applyFill="1" applyBorder="1"/>
    <xf numFmtId="9" fontId="0" fillId="4" borderId="33" xfId="0" applyNumberFormat="1" applyFill="1" applyBorder="1" applyAlignment="1">
      <alignment horizontal="right"/>
    </xf>
    <xf numFmtId="9" fontId="0" fillId="4" borderId="69" xfId="0" applyNumberFormat="1" applyFill="1" applyBorder="1" applyAlignment="1">
      <alignment horizontal="right"/>
    </xf>
    <xf numFmtId="164" fontId="0" fillId="4" borderId="70" xfId="0" applyNumberFormat="1" applyFill="1" applyBorder="1"/>
    <xf numFmtId="164" fontId="3" fillId="4" borderId="47" xfId="0" applyNumberFormat="1" applyFont="1" applyFill="1" applyBorder="1"/>
    <xf numFmtId="164" fontId="3" fillId="4" borderId="48" xfId="0" applyNumberFormat="1" applyFont="1" applyFill="1" applyBorder="1"/>
    <xf numFmtId="9" fontId="0" fillId="0" borderId="0" xfId="0" applyNumberFormat="1" applyBorder="1" applyAlignment="1">
      <alignment horizontal="right"/>
    </xf>
    <xf numFmtId="1" fontId="0" fillId="4" borderId="33" xfId="0" applyNumberFormat="1" applyFill="1" applyBorder="1" applyAlignment="1">
      <alignment horizontal="right"/>
    </xf>
    <xf numFmtId="9" fontId="0" fillId="4" borderId="21" xfId="0" applyNumberFormat="1" applyFill="1" applyBorder="1" applyAlignment="1">
      <alignment horizontal="right"/>
    </xf>
    <xf numFmtId="1" fontId="0" fillId="0" borderId="31" xfId="0" applyNumberFormat="1" applyBorder="1" applyAlignment="1">
      <alignment horizontal="right"/>
    </xf>
    <xf numFmtId="169" fontId="7" fillId="4" borderId="8" xfId="0" applyNumberFormat="1" applyFont="1" applyFill="1" applyBorder="1"/>
    <xf numFmtId="164" fontId="7" fillId="4" borderId="6" xfId="0" applyNumberFormat="1" applyFont="1" applyFill="1" applyBorder="1"/>
    <xf numFmtId="9" fontId="7" fillId="4" borderId="7" xfId="0" applyNumberFormat="1" applyFont="1" applyFill="1" applyBorder="1"/>
    <xf numFmtId="9" fontId="0" fillId="4" borderId="9" xfId="0" applyNumberFormat="1" applyFill="1" applyBorder="1" applyAlignment="1">
      <alignment horizontal="right"/>
    </xf>
    <xf numFmtId="164" fontId="0" fillId="4" borderId="18" xfId="0" applyNumberFormat="1" applyFill="1" applyBorder="1"/>
    <xf numFmtId="164" fontId="0" fillId="4" borderId="17" xfId="0" applyNumberFormat="1" applyFill="1" applyBorder="1"/>
    <xf numFmtId="9" fontId="7" fillId="4" borderId="17" xfId="0" applyNumberFormat="1" applyFont="1" applyFill="1" applyBorder="1"/>
    <xf numFmtId="9" fontId="0" fillId="4" borderId="17" xfId="0" applyNumberFormat="1" applyFill="1" applyBorder="1" applyAlignment="1">
      <alignment horizontal="right"/>
    </xf>
    <xf numFmtId="1" fontId="0" fillId="4" borderId="31" xfId="0" applyNumberFormat="1" applyFill="1" applyBorder="1" applyAlignment="1">
      <alignment horizontal="right"/>
    </xf>
    <xf numFmtId="9" fontId="0" fillId="0" borderId="54" xfId="0" applyNumberFormat="1" applyBorder="1" applyAlignment="1">
      <alignment horizontal="right"/>
    </xf>
    <xf numFmtId="164" fontId="5" fillId="0" borderId="0" xfId="0" applyNumberFormat="1" applyFont="1" applyBorder="1"/>
    <xf numFmtId="9" fontId="5" fillId="0" borderId="0" xfId="0" applyNumberFormat="1" applyFont="1" applyBorder="1" applyAlignment="1">
      <alignment horizontal="right"/>
    </xf>
    <xf numFmtId="9" fontId="5" fillId="0" borderId="0" xfId="0" applyNumberFormat="1" applyFont="1" applyBorder="1"/>
    <xf numFmtId="9" fontId="7" fillId="0" borderId="0" xfId="0" applyNumberFormat="1" applyFont="1" applyBorder="1" applyAlignment="1">
      <alignment horizontal="right"/>
    </xf>
    <xf numFmtId="9" fontId="7" fillId="0" borderId="8" xfId="0" applyNumberFormat="1" applyFont="1" applyBorder="1"/>
    <xf numFmtId="0" fontId="0" fillId="0" borderId="31" xfId="0" applyFill="1" applyBorder="1"/>
    <xf numFmtId="0" fontId="0" fillId="0" borderId="19" xfId="0" applyFill="1" applyBorder="1"/>
    <xf numFmtId="9" fontId="0" fillId="4" borderId="71" xfId="0" applyNumberFormat="1" applyFill="1" applyBorder="1" applyAlignment="1">
      <alignment horizontal="right"/>
    </xf>
    <xf numFmtId="169" fontId="0" fillId="0" borderId="8" xfId="0" applyNumberFormat="1" applyBorder="1"/>
    <xf numFmtId="1" fontId="0" fillId="4" borderId="9" xfId="0" applyNumberFormat="1" applyFill="1" applyBorder="1" applyAlignment="1">
      <alignment horizontal="right"/>
    </xf>
    <xf numFmtId="164" fontId="0" fillId="4" borderId="6" xfId="0" applyNumberFormat="1" applyFill="1" applyBorder="1" applyAlignment="1">
      <alignment horizontal="right"/>
    </xf>
    <xf numFmtId="3" fontId="0" fillId="4" borderId="0" xfId="0" applyNumberFormat="1" applyFill="1" applyBorder="1" applyAlignment="1">
      <alignment horizontal="right"/>
    </xf>
    <xf numFmtId="3" fontId="0" fillId="4" borderId="0" xfId="0" applyNumberFormat="1" applyFill="1" applyBorder="1"/>
    <xf numFmtId="164" fontId="0" fillId="4" borderId="5" xfId="0" applyNumberFormat="1" applyFill="1" applyBorder="1"/>
    <xf numFmtId="164" fontId="0" fillId="4" borderId="29" xfId="0" applyNumberFormat="1" applyFill="1" applyBorder="1"/>
    <xf numFmtId="164" fontId="0" fillId="4" borderId="21" xfId="0" applyNumberFormat="1" applyFill="1" applyBorder="1"/>
    <xf numFmtId="164" fontId="0" fillId="4" borderId="19" xfId="0" applyNumberFormat="1" applyFill="1" applyBorder="1" applyAlignment="1">
      <alignment horizontal="right" wrapText="1"/>
    </xf>
    <xf numFmtId="164" fontId="0" fillId="4" borderId="0" xfId="0" applyNumberFormat="1" applyFill="1"/>
    <xf numFmtId="164" fontId="3" fillId="4" borderId="0" xfId="0" applyNumberFormat="1" applyFont="1" applyFill="1"/>
    <xf numFmtId="164" fontId="3" fillId="4" borderId="38" xfId="0" applyNumberFormat="1" applyFont="1" applyFill="1" applyBorder="1"/>
    <xf numFmtId="164" fontId="3" fillId="4" borderId="4" xfId="0" applyNumberFormat="1" applyFont="1" applyFill="1" applyBorder="1"/>
    <xf numFmtId="9" fontId="0" fillId="4" borderId="5" xfId="0" applyNumberFormat="1" applyFill="1" applyBorder="1"/>
    <xf numFmtId="9" fontId="0" fillId="4" borderId="0" xfId="0" applyNumberFormat="1" applyFill="1"/>
    <xf numFmtId="164" fontId="3" fillId="4" borderId="0" xfId="0" applyNumberFormat="1" applyFont="1" applyFill="1" applyBorder="1"/>
    <xf numFmtId="164" fontId="3" fillId="4" borderId="71" xfId="0" applyNumberFormat="1" applyFont="1" applyFill="1" applyBorder="1"/>
    <xf numFmtId="0" fontId="0" fillId="4" borderId="68" xfId="0" applyFill="1" applyBorder="1"/>
    <xf numFmtId="164" fontId="0" fillId="4" borderId="72" xfId="0" applyNumberFormat="1" applyFill="1" applyBorder="1"/>
    <xf numFmtId="9" fontId="0" fillId="4" borderId="0" xfId="0" applyNumberFormat="1" applyFill="1" applyBorder="1"/>
    <xf numFmtId="1" fontId="0" fillId="4" borderId="60" xfId="0" applyNumberFormat="1" applyFill="1" applyBorder="1" applyAlignment="1">
      <alignment horizontal="right"/>
    </xf>
    <xf numFmtId="164" fontId="0" fillId="4" borderId="53" xfId="0" applyNumberFormat="1" applyFill="1" applyBorder="1"/>
    <xf numFmtId="164" fontId="0" fillId="4" borderId="54" xfId="0" applyNumberFormat="1" applyFill="1" applyBorder="1"/>
    <xf numFmtId="9" fontId="7" fillId="4" borderId="21" xfId="0" applyNumberFormat="1" applyFont="1" applyFill="1" applyBorder="1"/>
    <xf numFmtId="164" fontId="0" fillId="4" borderId="69" xfId="0" applyNumberFormat="1" applyFill="1" applyBorder="1"/>
    <xf numFmtId="9" fontId="7" fillId="0" borderId="48" xfId="0" applyNumberFormat="1" applyFont="1" applyBorder="1"/>
    <xf numFmtId="9" fontId="7" fillId="4" borderId="60" xfId="0" applyNumberFormat="1" applyFont="1" applyFill="1" applyBorder="1"/>
    <xf numFmtId="9" fontId="7" fillId="4" borderId="31" xfId="0" applyNumberFormat="1" applyFont="1" applyFill="1" applyBorder="1"/>
    <xf numFmtId="164" fontId="0" fillId="4" borderId="73" xfId="0" applyNumberFormat="1" applyFill="1" applyBorder="1"/>
    <xf numFmtId="9" fontId="7" fillId="4" borderId="19" xfId="0" applyNumberFormat="1" applyFont="1" applyFill="1" applyBorder="1"/>
    <xf numFmtId="164" fontId="0" fillId="0" borderId="8" xfId="0" applyNumberFormat="1" applyBorder="1" applyAlignment="1">
      <alignment wrapText="1"/>
    </xf>
    <xf numFmtId="164" fontId="0" fillId="0" borderId="75" xfId="0" applyNumberFormat="1" applyBorder="1"/>
    <xf numFmtId="164" fontId="0" fillId="0" borderId="51" xfId="0" applyNumberFormat="1" applyBorder="1"/>
    <xf numFmtId="9" fontId="0" fillId="4" borderId="17" xfId="0" applyNumberFormat="1" applyFill="1" applyBorder="1"/>
    <xf numFmtId="164" fontId="3" fillId="4" borderId="31" xfId="0" applyNumberFormat="1" applyFont="1" applyFill="1" applyBorder="1"/>
    <xf numFmtId="164" fontId="0" fillId="0" borderId="77" xfId="0" applyNumberFormat="1" applyBorder="1"/>
    <xf numFmtId="164" fontId="0" fillId="0" borderId="78" xfId="0" applyNumberFormat="1" applyBorder="1"/>
    <xf numFmtId="0" fontId="0" fillId="0" borderId="80" xfId="0" applyBorder="1" applyAlignment="1">
      <alignment horizontal="center"/>
    </xf>
    <xf numFmtId="0" fontId="1" fillId="2" borderId="71" xfId="0" applyFont="1" applyFill="1" applyBorder="1" applyAlignment="1">
      <alignment horizontal="center" wrapText="1"/>
    </xf>
    <xf numFmtId="164" fontId="0" fillId="0" borderId="79" xfId="0" applyNumberFormat="1" applyBorder="1"/>
    <xf numFmtId="9" fontId="5" fillId="4" borderId="0" xfId="0" applyNumberFormat="1" applyFont="1" applyFill="1" applyBorder="1"/>
    <xf numFmtId="164" fontId="5" fillId="4" borderId="0" xfId="0" applyNumberFormat="1" applyFont="1" applyFill="1" applyBorder="1"/>
    <xf numFmtId="164" fontId="5" fillId="0" borderId="78" xfId="0" applyNumberFormat="1" applyFont="1" applyBorder="1"/>
    <xf numFmtId="164" fontId="5" fillId="0" borderId="81" xfId="0" applyNumberFormat="1" applyFont="1" applyBorder="1"/>
    <xf numFmtId="164" fontId="5" fillId="0" borderId="83" xfId="0" applyNumberFormat="1" applyFont="1" applyBorder="1"/>
    <xf numFmtId="164" fontId="5" fillId="0" borderId="82" xfId="0" applyNumberFormat="1" applyFont="1" applyBorder="1"/>
    <xf numFmtId="9" fontId="7" fillId="0" borderId="10" xfId="0" applyNumberFormat="1" applyFont="1" applyBorder="1"/>
    <xf numFmtId="169" fontId="7" fillId="4" borderId="0" xfId="0" applyNumberFormat="1" applyFont="1" applyFill="1" applyBorder="1"/>
    <xf numFmtId="9" fontId="0" fillId="4" borderId="0" xfId="0" applyNumberFormat="1" applyFill="1" applyBorder="1" applyAlignment="1">
      <alignment horizontal="right"/>
    </xf>
    <xf numFmtId="164" fontId="5" fillId="4" borderId="4" xfId="0" applyNumberFormat="1" applyFont="1" applyFill="1" applyBorder="1"/>
    <xf numFmtId="9" fontId="5" fillId="4" borderId="69" xfId="0" applyNumberFormat="1" applyFont="1" applyFill="1" applyBorder="1" applyAlignment="1">
      <alignment horizontal="right"/>
    </xf>
    <xf numFmtId="164" fontId="5" fillId="4" borderId="18" xfId="0" applyNumberFormat="1" applyFont="1" applyFill="1" applyBorder="1"/>
    <xf numFmtId="164" fontId="5" fillId="4" borderId="17" xfId="0" applyNumberFormat="1" applyFont="1" applyFill="1" applyBorder="1"/>
    <xf numFmtId="9" fontId="5" fillId="4" borderId="17" xfId="0" applyNumberFormat="1" applyFont="1" applyFill="1" applyBorder="1"/>
    <xf numFmtId="9" fontId="5" fillId="4" borderId="17" xfId="0" applyNumberFormat="1" applyFont="1" applyFill="1" applyBorder="1" applyAlignment="1">
      <alignment horizontal="right"/>
    </xf>
    <xf numFmtId="9" fontId="5" fillId="4" borderId="71" xfId="0" applyNumberFormat="1" applyFont="1" applyFill="1" applyBorder="1" applyAlignment="1">
      <alignment horizontal="right"/>
    </xf>
    <xf numFmtId="164" fontId="5" fillId="4" borderId="46" xfId="0" applyNumberFormat="1" applyFont="1" applyFill="1" applyBorder="1"/>
    <xf numFmtId="164" fontId="5" fillId="4" borderId="47" xfId="0" applyNumberFormat="1" applyFont="1" applyFill="1" applyBorder="1"/>
    <xf numFmtId="164" fontId="5" fillId="4" borderId="70" xfId="0" applyNumberFormat="1" applyFont="1" applyFill="1" applyBorder="1"/>
    <xf numFmtId="164" fontId="6" fillId="4" borderId="47" xfId="0" applyNumberFormat="1" applyFont="1" applyFill="1" applyBorder="1"/>
    <xf numFmtId="164" fontId="6" fillId="4" borderId="48" xfId="0" applyNumberFormat="1" applyFont="1" applyFill="1" applyBorder="1"/>
    <xf numFmtId="164" fontId="5" fillId="4" borderId="38" xfId="0" applyNumberFormat="1" applyFont="1" applyFill="1" applyBorder="1"/>
    <xf numFmtId="164" fontId="6" fillId="4" borderId="7" xfId="0" applyNumberFormat="1" applyFont="1" applyFill="1" applyBorder="1"/>
    <xf numFmtId="164" fontId="6" fillId="4" borderId="6" xfId="0" applyNumberFormat="1" applyFont="1" applyFill="1" applyBorder="1"/>
    <xf numFmtId="164" fontId="5" fillId="4" borderId="6" xfId="0" applyNumberFormat="1" applyFont="1" applyFill="1" applyBorder="1" applyAlignment="1">
      <alignment horizontal="right"/>
    </xf>
    <xf numFmtId="164" fontId="5" fillId="4" borderId="0" xfId="0" applyNumberFormat="1" applyFont="1" applyFill="1"/>
    <xf numFmtId="164" fontId="6" fillId="4" borderId="0" xfId="0" applyNumberFormat="1" applyFont="1" applyFill="1"/>
    <xf numFmtId="164" fontId="6" fillId="4" borderId="38" xfId="0" applyNumberFormat="1" applyFont="1" applyFill="1" applyBorder="1"/>
    <xf numFmtId="164" fontId="6" fillId="4" borderId="4" xfId="0" applyNumberFormat="1" applyFont="1" applyFill="1" applyBorder="1"/>
    <xf numFmtId="0" fontId="5" fillId="4" borderId="6" xfId="0" applyFont="1" applyFill="1" applyBorder="1"/>
    <xf numFmtId="0" fontId="5" fillId="4" borderId="12" xfId="0" applyFont="1" applyFill="1" applyBorder="1"/>
    <xf numFmtId="0" fontId="5" fillId="4" borderId="8" xfId="0" applyFont="1" applyFill="1" applyBorder="1"/>
    <xf numFmtId="164" fontId="6" fillId="4" borderId="8" xfId="0" applyNumberFormat="1" applyFont="1" applyFill="1" applyBorder="1"/>
    <xf numFmtId="164" fontId="5" fillId="0" borderId="14" xfId="0" applyNumberFormat="1" applyFont="1" applyBorder="1" applyAlignment="1">
      <alignment horizontal="right"/>
    </xf>
    <xf numFmtId="164" fontId="5" fillId="4" borderId="22" xfId="0" applyNumberFormat="1" applyFont="1" applyFill="1" applyBorder="1"/>
    <xf numFmtId="164" fontId="5" fillId="4" borderId="12" xfId="0" applyNumberFormat="1" applyFont="1" applyFill="1" applyBorder="1"/>
    <xf numFmtId="9" fontId="5" fillId="4" borderId="12" xfId="0" applyNumberFormat="1" applyFont="1" applyFill="1" applyBorder="1"/>
    <xf numFmtId="164" fontId="5" fillId="4" borderId="73" xfId="0" applyNumberFormat="1" applyFont="1" applyFill="1" applyBorder="1"/>
    <xf numFmtId="9" fontId="0" fillId="4" borderId="5" xfId="0" applyNumberFormat="1" applyFill="1" applyBorder="1" applyAlignment="1">
      <alignment horizontal="right"/>
    </xf>
    <xf numFmtId="9" fontId="5" fillId="4" borderId="31" xfId="0" applyNumberFormat="1" applyFont="1" applyFill="1" applyBorder="1" applyAlignment="1">
      <alignment horizontal="right"/>
    </xf>
    <xf numFmtId="9" fontId="5" fillId="4" borderId="84" xfId="0" applyNumberFormat="1" applyFont="1" applyFill="1" applyBorder="1" applyAlignment="1">
      <alignment horizontal="right"/>
    </xf>
    <xf numFmtId="164" fontId="0" fillId="0" borderId="8" xfId="0" applyNumberFormat="1" applyFont="1" applyBorder="1"/>
    <xf numFmtId="164" fontId="0" fillId="0" borderId="6" xfId="0" applyNumberFormat="1" applyFont="1" applyBorder="1"/>
    <xf numFmtId="9" fontId="0" fillId="0" borderId="7" xfId="0" applyNumberFormat="1" applyFont="1" applyBorder="1"/>
    <xf numFmtId="9" fontId="0" fillId="0" borderId="6" xfId="0" applyNumberFormat="1" applyFont="1" applyBorder="1" applyAlignment="1">
      <alignment horizontal="right"/>
    </xf>
    <xf numFmtId="9" fontId="5" fillId="4" borderId="19" xfId="0" applyNumberFormat="1" applyFont="1" applyFill="1" applyBorder="1"/>
    <xf numFmtId="9" fontId="5" fillId="4" borderId="31" xfId="0" applyNumberFormat="1" applyFont="1" applyFill="1" applyBorder="1"/>
    <xf numFmtId="164" fontId="6" fillId="4" borderId="5" xfId="0" applyNumberFormat="1" applyFont="1" applyFill="1" applyBorder="1"/>
    <xf numFmtId="164" fontId="6" fillId="4" borderId="9" xfId="0" applyNumberFormat="1" applyFont="1" applyFill="1" applyBorder="1"/>
    <xf numFmtId="164" fontId="5" fillId="4" borderId="19" xfId="0" applyNumberFormat="1" applyFont="1" applyFill="1" applyBorder="1"/>
    <xf numFmtId="9" fontId="5" fillId="4" borderId="33" xfId="0" applyNumberFormat="1" applyFont="1" applyFill="1" applyBorder="1" applyAlignment="1">
      <alignment horizontal="right"/>
    </xf>
    <xf numFmtId="1" fontId="0" fillId="4" borderId="19" xfId="0" applyNumberFormat="1" applyFill="1" applyBorder="1" applyAlignment="1">
      <alignment horizontal="right"/>
    </xf>
    <xf numFmtId="1" fontId="0" fillId="0" borderId="19" xfId="0" applyNumberFormat="1" applyBorder="1" applyAlignment="1">
      <alignment horizontal="right"/>
    </xf>
    <xf numFmtId="3" fontId="0" fillId="4" borderId="19" xfId="0" applyNumberFormat="1" applyFill="1" applyBorder="1" applyAlignment="1">
      <alignment horizontal="right" wrapText="1"/>
    </xf>
    <xf numFmtId="3" fontId="0" fillId="0" borderId="76" xfId="0" applyNumberFormat="1" applyBorder="1" applyAlignment="1">
      <alignment horizontal="right" wrapText="1"/>
    </xf>
    <xf numFmtId="3" fontId="0" fillId="0" borderId="67" xfId="0" applyNumberFormat="1" applyBorder="1" applyAlignment="1">
      <alignment horizontal="right" wrapText="1"/>
    </xf>
    <xf numFmtId="1" fontId="0" fillId="4" borderId="68" xfId="0" applyNumberFormat="1" applyFill="1" applyBorder="1" applyAlignment="1">
      <alignment horizontal="right"/>
    </xf>
    <xf numFmtId="9" fontId="5" fillId="4" borderId="5" xfId="0" applyNumberFormat="1" applyFont="1" applyFill="1" applyBorder="1" applyAlignment="1">
      <alignment horizontal="right"/>
    </xf>
    <xf numFmtId="9" fontId="5" fillId="0" borderId="85" xfId="0" applyNumberFormat="1" applyFont="1" applyBorder="1"/>
    <xf numFmtId="9" fontId="5" fillId="4" borderId="73" xfId="0" applyNumberFormat="1" applyFont="1" applyFill="1" applyBorder="1"/>
    <xf numFmtId="0" fontId="0" fillId="6" borderId="31" xfId="0" applyFill="1" applyBorder="1"/>
    <xf numFmtId="164" fontId="7" fillId="6" borderId="8" xfId="0" applyNumberFormat="1" applyFont="1" applyFill="1" applyBorder="1"/>
    <xf numFmtId="164" fontId="7" fillId="6" borderId="6" xfId="0" applyNumberFormat="1" applyFont="1" applyFill="1" applyBorder="1"/>
    <xf numFmtId="9" fontId="7" fillId="6" borderId="6" xfId="0" applyNumberFormat="1" applyFont="1" applyFill="1" applyBorder="1"/>
    <xf numFmtId="9" fontId="0" fillId="6" borderId="9" xfId="0" applyNumberFormat="1" applyFill="1" applyBorder="1" applyAlignment="1">
      <alignment horizontal="right"/>
    </xf>
    <xf numFmtId="164" fontId="0" fillId="6" borderId="0" xfId="0" applyNumberFormat="1" applyFill="1" applyBorder="1"/>
    <xf numFmtId="9" fontId="7" fillId="6" borderId="0" xfId="0" applyNumberFormat="1" applyFont="1" applyFill="1" applyBorder="1"/>
    <xf numFmtId="9" fontId="0" fillId="6" borderId="0" xfId="0" applyNumberFormat="1" applyFill="1" applyBorder="1" applyAlignment="1">
      <alignment horizontal="right"/>
    </xf>
    <xf numFmtId="1" fontId="0" fillId="6" borderId="5" xfId="0" applyNumberFormat="1" applyFill="1" applyBorder="1" applyAlignment="1">
      <alignment horizontal="right"/>
    </xf>
    <xf numFmtId="164" fontId="0" fillId="6" borderId="8" xfId="0" applyNumberFormat="1" applyFill="1" applyBorder="1"/>
    <xf numFmtId="164" fontId="0" fillId="6" borderId="6" xfId="0" applyNumberFormat="1" applyFill="1" applyBorder="1"/>
    <xf numFmtId="9" fontId="0" fillId="6" borderId="6" xfId="0" applyNumberFormat="1" applyFill="1" applyBorder="1" applyAlignment="1">
      <alignment horizontal="right"/>
    </xf>
    <xf numFmtId="1" fontId="0" fillId="6" borderId="9" xfId="0" applyNumberFormat="1" applyFill="1" applyBorder="1" applyAlignment="1">
      <alignment horizontal="right"/>
    </xf>
    <xf numFmtId="164" fontId="0" fillId="6" borderId="4" xfId="0" applyNumberFormat="1" applyFill="1" applyBorder="1"/>
    <xf numFmtId="164" fontId="7" fillId="6" borderId="4" xfId="0" applyNumberFormat="1" applyFont="1" applyFill="1" applyBorder="1"/>
    <xf numFmtId="164" fontId="7" fillId="6" borderId="0" xfId="0" applyNumberFormat="1" applyFont="1" applyFill="1" applyBorder="1"/>
    <xf numFmtId="9" fontId="7" fillId="6" borderId="19" xfId="0" applyNumberFormat="1" applyFont="1" applyFill="1" applyBorder="1"/>
    <xf numFmtId="164" fontId="0" fillId="6" borderId="8" xfId="0" applyNumberFormat="1" applyFill="1" applyBorder="1" applyAlignment="1">
      <alignment wrapText="1"/>
    </xf>
    <xf numFmtId="9" fontId="0" fillId="6" borderId="19" xfId="0" applyNumberFormat="1" applyFill="1" applyBorder="1" applyAlignment="1">
      <alignment horizontal="right"/>
    </xf>
    <xf numFmtId="0" fontId="0" fillId="6" borderId="19" xfId="0" applyFill="1" applyBorder="1"/>
    <xf numFmtId="0" fontId="0" fillId="6" borderId="5" xfId="0" applyFill="1" applyBorder="1"/>
    <xf numFmtId="169" fontId="7" fillId="6" borderId="8" xfId="0" applyNumberFormat="1" applyFont="1" applyFill="1" applyBorder="1"/>
    <xf numFmtId="169" fontId="0" fillId="6" borderId="8" xfId="0" applyNumberFormat="1" applyFill="1" applyBorder="1"/>
    <xf numFmtId="164" fontId="0" fillId="6" borderId="18" xfId="0" applyNumberFormat="1" applyFill="1" applyBorder="1"/>
    <xf numFmtId="164" fontId="0" fillId="6" borderId="17" xfId="0" applyNumberFormat="1" applyFill="1" applyBorder="1"/>
    <xf numFmtId="9" fontId="7" fillId="6" borderId="17" xfId="0" applyNumberFormat="1" applyFont="1" applyFill="1" applyBorder="1"/>
    <xf numFmtId="9" fontId="0" fillId="6" borderId="17" xfId="0" applyNumberFormat="1" applyFill="1" applyBorder="1" applyAlignment="1">
      <alignment horizontal="right"/>
    </xf>
    <xf numFmtId="1" fontId="0" fillId="6" borderId="31" xfId="0" applyNumberFormat="1" applyFill="1" applyBorder="1" applyAlignment="1">
      <alignment horizontal="right"/>
    </xf>
    <xf numFmtId="169" fontId="0" fillId="6" borderId="46" xfId="0" applyNumberFormat="1" applyFill="1" applyBorder="1"/>
    <xf numFmtId="164" fontId="0" fillId="6" borderId="6" xfId="0" applyNumberFormat="1" applyFill="1" applyBorder="1" applyAlignment="1">
      <alignment horizontal="right"/>
    </xf>
    <xf numFmtId="3" fontId="0" fillId="6" borderId="0" xfId="0" applyNumberFormat="1" applyFill="1" applyBorder="1" applyAlignment="1">
      <alignment horizontal="right"/>
    </xf>
    <xf numFmtId="164" fontId="0" fillId="6" borderId="47" xfId="0" applyNumberFormat="1" applyFill="1" applyBorder="1"/>
    <xf numFmtId="9" fontId="7" fillId="6" borderId="9" xfId="0" applyNumberFormat="1" applyFont="1" applyFill="1" applyBorder="1"/>
    <xf numFmtId="164" fontId="0" fillId="6" borderId="5" xfId="0" applyNumberFormat="1" applyFill="1" applyBorder="1"/>
    <xf numFmtId="164" fontId="0" fillId="6" borderId="74" xfId="0" applyNumberFormat="1" applyFill="1" applyBorder="1"/>
    <xf numFmtId="164" fontId="0" fillId="6" borderId="75" xfId="0" applyNumberFormat="1" applyFill="1" applyBorder="1"/>
    <xf numFmtId="164" fontId="0" fillId="6" borderId="28" xfId="0" applyNumberFormat="1" applyFill="1" applyBorder="1"/>
    <xf numFmtId="164" fontId="0" fillId="6" borderId="77" xfId="0" applyNumberFormat="1" applyFill="1" applyBorder="1"/>
    <xf numFmtId="164" fontId="0" fillId="6" borderId="78" xfId="0" applyNumberFormat="1" applyFill="1" applyBorder="1"/>
    <xf numFmtId="164" fontId="0" fillId="6" borderId="67" xfId="0" applyNumberFormat="1" applyFill="1" applyBorder="1"/>
    <xf numFmtId="164" fontId="0" fillId="6" borderId="56" xfId="0" applyNumberFormat="1" applyFill="1" applyBorder="1"/>
    <xf numFmtId="164" fontId="0" fillId="6" borderId="51" xfId="0" applyNumberFormat="1" applyFill="1" applyBorder="1"/>
    <xf numFmtId="9" fontId="7" fillId="6" borderId="51" xfId="0" applyNumberFormat="1" applyFont="1" applyFill="1" applyBorder="1"/>
    <xf numFmtId="164" fontId="0" fillId="6" borderId="28" xfId="0" applyNumberFormat="1" applyFill="1" applyBorder="1" applyAlignment="1">
      <alignment horizontal="right" wrapText="1"/>
    </xf>
    <xf numFmtId="0" fontId="0" fillId="6" borderId="28" xfId="0" applyFill="1" applyBorder="1"/>
    <xf numFmtId="9" fontId="7" fillId="6" borderId="8" xfId="0" applyNumberFormat="1" applyFont="1" applyFill="1" applyBorder="1"/>
    <xf numFmtId="9" fontId="0" fillId="6" borderId="8" xfId="0" applyNumberFormat="1" applyFill="1" applyBorder="1"/>
    <xf numFmtId="9" fontId="7" fillId="6" borderId="75" xfId="0" applyNumberFormat="1" applyFont="1" applyFill="1" applyBorder="1"/>
    <xf numFmtId="164" fontId="0" fillId="6" borderId="76" xfId="0" applyNumberFormat="1" applyFill="1" applyBorder="1" applyAlignment="1">
      <alignment horizontal="right" wrapText="1"/>
    </xf>
    <xf numFmtId="9" fontId="0" fillId="6" borderId="54" xfId="0" applyNumberFormat="1" applyFill="1" applyBorder="1" applyAlignment="1">
      <alignment horizontal="right"/>
    </xf>
    <xf numFmtId="164" fontId="0" fillId="6" borderId="14" xfId="0" applyNumberFormat="1" applyFill="1" applyBorder="1"/>
    <xf numFmtId="9" fontId="0" fillId="6" borderId="14" xfId="0" applyNumberFormat="1" applyFill="1" applyBorder="1"/>
    <xf numFmtId="9" fontId="0" fillId="6" borderId="14" xfId="0" applyNumberFormat="1" applyFill="1" applyBorder="1" applyAlignment="1">
      <alignment horizontal="right"/>
    </xf>
    <xf numFmtId="1" fontId="0" fillId="6" borderId="15" xfId="0" applyNumberFormat="1" applyFill="1" applyBorder="1" applyAlignment="1">
      <alignment horizontal="right"/>
    </xf>
    <xf numFmtId="169" fontId="0" fillId="6" borderId="53" xfId="0" applyNumberFormat="1" applyFill="1" applyBorder="1"/>
    <xf numFmtId="164" fontId="0" fillId="6" borderId="54" xfId="0" applyNumberFormat="1" applyFill="1" applyBorder="1"/>
    <xf numFmtId="164" fontId="0" fillId="6" borderId="46" xfId="0" applyNumberFormat="1" applyFill="1" applyBorder="1"/>
    <xf numFmtId="9" fontId="7" fillId="6" borderId="31" xfId="0" applyNumberFormat="1" applyFont="1" applyFill="1" applyBorder="1"/>
    <xf numFmtId="9" fontId="7" fillId="6" borderId="54" xfId="0" applyNumberFormat="1" applyFont="1" applyFill="1" applyBorder="1"/>
    <xf numFmtId="9" fontId="0" fillId="6" borderId="33" xfId="0" applyNumberFormat="1" applyFill="1" applyBorder="1" applyAlignment="1">
      <alignment horizontal="right"/>
    </xf>
    <xf numFmtId="0" fontId="0" fillId="6" borderId="6" xfId="0" applyFill="1" applyBorder="1"/>
    <xf numFmtId="9" fontId="7" fillId="6" borderId="48" xfId="0" applyNumberFormat="1" applyFont="1" applyFill="1" applyBorder="1"/>
    <xf numFmtId="164" fontId="0" fillId="6" borderId="38" xfId="0" applyNumberFormat="1" applyFont="1" applyFill="1" applyBorder="1"/>
    <xf numFmtId="164" fontId="5" fillId="6" borderId="6" xfId="0" applyNumberFormat="1" applyFont="1" applyFill="1" applyBorder="1"/>
    <xf numFmtId="9" fontId="5" fillId="6" borderId="6" xfId="0" applyNumberFormat="1" applyFont="1" applyFill="1" applyBorder="1"/>
    <xf numFmtId="9" fontId="5" fillId="6" borderId="9" xfId="0" applyNumberFormat="1" applyFont="1" applyFill="1" applyBorder="1" applyAlignment="1">
      <alignment horizontal="right"/>
    </xf>
    <xf numFmtId="9" fontId="5" fillId="6" borderId="6" xfId="0" applyNumberFormat="1" applyFont="1" applyFill="1" applyBorder="1" applyAlignment="1">
      <alignment horizontal="right"/>
    </xf>
    <xf numFmtId="164" fontId="0" fillId="6" borderId="8" xfId="0" applyNumberFormat="1" applyFont="1" applyFill="1" applyBorder="1"/>
    <xf numFmtId="164" fontId="5" fillId="6" borderId="12" xfId="0" applyNumberFormat="1" applyFont="1" applyFill="1" applyBorder="1"/>
    <xf numFmtId="9" fontId="5" fillId="6" borderId="19" xfId="0" applyNumberFormat="1" applyFont="1" applyFill="1" applyBorder="1"/>
    <xf numFmtId="164" fontId="0" fillId="6" borderId="8" xfId="0" applyNumberFormat="1" applyFont="1" applyFill="1" applyBorder="1" applyAlignment="1">
      <alignment wrapText="1"/>
    </xf>
    <xf numFmtId="169" fontId="0" fillId="6" borderId="38" xfId="0" applyNumberFormat="1" applyFont="1" applyFill="1" applyBorder="1"/>
    <xf numFmtId="169" fontId="0" fillId="6" borderId="8" xfId="0" applyNumberFormat="1" applyFont="1" applyFill="1" applyBorder="1"/>
    <xf numFmtId="169" fontId="0" fillId="6" borderId="71" xfId="0" applyNumberFormat="1" applyFont="1" applyFill="1" applyBorder="1"/>
    <xf numFmtId="169" fontId="5" fillId="6" borderId="46" xfId="0" applyNumberFormat="1" applyFont="1" applyFill="1" applyBorder="1"/>
    <xf numFmtId="164" fontId="5" fillId="6" borderId="47" xfId="0" applyNumberFormat="1" applyFont="1" applyFill="1" applyBorder="1"/>
    <xf numFmtId="164" fontId="5" fillId="6" borderId="17" xfId="0" applyNumberFormat="1" applyFont="1" applyFill="1" applyBorder="1"/>
    <xf numFmtId="9" fontId="5" fillId="6" borderId="31" xfId="0" applyNumberFormat="1" applyFont="1" applyFill="1" applyBorder="1"/>
    <xf numFmtId="164" fontId="5" fillId="6" borderId="13" xfId="0" applyNumberFormat="1" applyFont="1" applyFill="1" applyBorder="1"/>
    <xf numFmtId="164" fontId="5" fillId="6" borderId="14" xfId="0" applyNumberFormat="1" applyFont="1" applyFill="1" applyBorder="1"/>
    <xf numFmtId="9" fontId="5" fillId="6" borderId="51" xfId="0" applyNumberFormat="1" applyFont="1" applyFill="1" applyBorder="1"/>
    <xf numFmtId="164" fontId="5" fillId="6" borderId="14" xfId="0" applyNumberFormat="1" applyFont="1" applyFill="1" applyBorder="1" applyAlignment="1">
      <alignment horizontal="right"/>
    </xf>
    <xf numFmtId="164" fontId="5" fillId="6" borderId="28" xfId="0" applyNumberFormat="1" applyFont="1" applyFill="1" applyBorder="1"/>
    <xf numFmtId="9" fontId="0" fillId="6" borderId="8" xfId="0" applyNumberFormat="1" applyFont="1" applyFill="1" applyBorder="1"/>
    <xf numFmtId="9" fontId="5" fillId="6" borderId="55" xfId="0" applyNumberFormat="1" applyFont="1" applyFill="1" applyBorder="1" applyAlignment="1">
      <alignment horizontal="right"/>
    </xf>
    <xf numFmtId="164" fontId="5" fillId="6" borderId="9" xfId="0" applyNumberFormat="1" applyFont="1" applyFill="1" applyBorder="1"/>
    <xf numFmtId="169" fontId="0" fillId="6" borderId="46" xfId="0" applyNumberFormat="1" applyFont="1" applyFill="1" applyBorder="1"/>
    <xf numFmtId="164" fontId="5" fillId="6" borderId="48" xfId="0" applyNumberFormat="1" applyFont="1" applyFill="1" applyBorder="1"/>
    <xf numFmtId="169" fontId="5" fillId="6" borderId="8" xfId="0" applyNumberFormat="1" applyFont="1" applyFill="1" applyBorder="1"/>
    <xf numFmtId="164" fontId="7" fillId="6" borderId="13" xfId="0" applyNumberFormat="1" applyFont="1" applyFill="1" applyBorder="1"/>
    <xf numFmtId="164" fontId="7" fillId="6" borderId="14" xfId="0" applyNumberFormat="1" applyFont="1" applyFill="1" applyBorder="1"/>
    <xf numFmtId="9" fontId="7" fillId="6" borderId="14" xfId="0" applyNumberFormat="1" applyFont="1" applyFill="1" applyBorder="1"/>
    <xf numFmtId="9" fontId="0" fillId="6" borderId="15" xfId="0" applyNumberFormat="1" applyFill="1" applyBorder="1" applyAlignment="1">
      <alignment horizontal="right"/>
    </xf>
    <xf numFmtId="9" fontId="7" fillId="6" borderId="15" xfId="0" applyNumberFormat="1" applyFont="1" applyFill="1" applyBorder="1"/>
    <xf numFmtId="9" fontId="7" fillId="6" borderId="13" xfId="0" applyNumberFormat="1" applyFont="1" applyFill="1" applyBorder="1"/>
    <xf numFmtId="9" fontId="7" fillId="6" borderId="10" xfId="0" applyNumberFormat="1" applyFont="1" applyFill="1" applyBorder="1"/>
    <xf numFmtId="164" fontId="7" fillId="6" borderId="11" xfId="0" applyNumberFormat="1" applyFont="1" applyFill="1" applyBorder="1"/>
    <xf numFmtId="9" fontId="7" fillId="6" borderId="11" xfId="0" applyNumberFormat="1" applyFont="1" applyFill="1" applyBorder="1"/>
    <xf numFmtId="9" fontId="0" fillId="6" borderId="37" xfId="0" applyNumberFormat="1" applyFill="1" applyBorder="1" applyAlignment="1">
      <alignment horizontal="right"/>
    </xf>
    <xf numFmtId="9" fontId="7" fillId="6" borderId="23" xfId="0" applyNumberFormat="1" applyFont="1" applyFill="1" applyBorder="1"/>
    <xf numFmtId="164" fontId="7" fillId="6" borderId="24" xfId="0" applyNumberFormat="1" applyFont="1" applyFill="1" applyBorder="1"/>
    <xf numFmtId="9" fontId="7" fillId="6" borderId="24" xfId="0" applyNumberFormat="1" applyFont="1" applyFill="1" applyBorder="1"/>
    <xf numFmtId="9" fontId="0" fillId="6" borderId="25" xfId="0" applyNumberFormat="1" applyFill="1" applyBorder="1" applyAlignment="1">
      <alignment horizontal="right"/>
    </xf>
    <xf numFmtId="9" fontId="7" fillId="6" borderId="25" xfId="0" applyNumberFormat="1" applyFont="1" applyFill="1" applyBorder="1"/>
  </cellXfs>
  <cellStyles count="2">
    <cellStyle name="Normal" xfId="0" builtinId="0"/>
    <cellStyle name="Percent" xfId="1" builtinId="5"/>
  </cellStyles>
  <dxfs count="0"/>
  <tableStyles count="0" defaultTableStyle="TableStyleMedium2" defaultPivotStyle="PivotStyleLight16"/>
  <colors>
    <mruColors>
      <color rgb="FF466ADE"/>
      <color rgb="FF00FFFF"/>
      <color rgb="FFCCFF33"/>
      <color rgb="FFCC3399"/>
      <color rgb="FF993366"/>
      <color rgb="FFC46FDF"/>
      <color rgb="FFFC4F2C"/>
      <color rgb="FFE8FB75"/>
      <color rgb="FFEC9C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65</xdr:row>
      <xdr:rowOff>38100</xdr:rowOff>
    </xdr:from>
    <xdr:to>
      <xdr:col>37</xdr:col>
      <xdr:colOff>172467</xdr:colOff>
      <xdr:row>73</xdr:row>
      <xdr:rowOff>133576</xdr:rowOff>
    </xdr:to>
    <xdr:pic>
      <xdr:nvPicPr>
        <xdr:cNvPr id="2" name="Picture 1">
          <a:extLst>
            <a:ext uri="{FF2B5EF4-FFF2-40B4-BE49-F238E27FC236}">
              <a16:creationId xmlns:a16="http://schemas.microsoft.com/office/drawing/2014/main" id="{79A461F8-D847-676E-ECDE-9CD74A9C2F0D}"/>
            </a:ext>
          </a:extLst>
        </xdr:cNvPr>
        <xdr:cNvPicPr>
          <a:picLocks noChangeAspect="1"/>
        </xdr:cNvPicPr>
      </xdr:nvPicPr>
      <xdr:blipFill>
        <a:blip xmlns:r="http://schemas.openxmlformats.org/officeDocument/2006/relationships" r:embed="rId1"/>
        <a:stretch>
          <a:fillRect/>
        </a:stretch>
      </xdr:blipFill>
      <xdr:spPr>
        <a:xfrm>
          <a:off x="5153025" y="5581650"/>
          <a:ext cx="7287642" cy="1619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3E54-B862-4B04-963C-EBE76946F505}">
  <dimension ref="A1:BA82"/>
  <sheetViews>
    <sheetView tabSelected="1" topLeftCell="A27" zoomScale="95" zoomScaleNormal="95" workbookViewId="0">
      <pane xSplit="1" topLeftCell="B1" activePane="topRight" state="frozen"/>
      <selection pane="topRight" activeCell="A15" sqref="A15:XFD15"/>
    </sheetView>
  </sheetViews>
  <sheetFormatPr defaultRowHeight="15" x14ac:dyDescent="0.25"/>
  <cols>
    <col min="1" max="1" width="31" customWidth="1"/>
    <col min="2" max="2" width="15" bestFit="1" customWidth="1"/>
    <col min="3" max="5" width="11.5703125" customWidth="1"/>
    <col min="6" max="6" width="12.85546875" customWidth="1"/>
    <col min="7" max="10" width="11.5703125" hidden="1" customWidth="1"/>
    <col min="11" max="12" width="16" hidden="1" customWidth="1"/>
    <col min="13" max="13" width="14" hidden="1" customWidth="1"/>
    <col min="14" max="16" width="11.5703125" hidden="1" customWidth="1"/>
    <col min="17" max="18" width="12.85546875" hidden="1" customWidth="1"/>
    <col min="19" max="26" width="11.5703125" hidden="1" customWidth="1"/>
    <col min="27" max="27" width="22.85546875" customWidth="1"/>
    <col min="28" max="30" width="11.5703125" customWidth="1"/>
    <col min="31" max="34" width="11.5703125" hidden="1" customWidth="1"/>
    <col min="35" max="35" width="26" customWidth="1"/>
    <col min="36" max="38" width="11.5703125" customWidth="1"/>
    <col min="39" max="39" width="14" bestFit="1" customWidth="1"/>
    <col min="40" max="42" width="11.5703125" customWidth="1"/>
    <col min="43" max="43" width="14" bestFit="1" customWidth="1"/>
    <col min="44" max="46" width="11.5703125" customWidth="1"/>
    <col min="47" max="47" width="24.42578125" customWidth="1"/>
    <col min="48" max="48" width="24.42578125" hidden="1" customWidth="1"/>
    <col min="49" max="49" width="24.85546875" hidden="1" customWidth="1"/>
    <col min="50" max="52" width="11.5703125" hidden="1" customWidth="1"/>
    <col min="53" max="53" width="10.85546875" hidden="1" customWidth="1"/>
  </cols>
  <sheetData>
    <row r="1" spans="1:53" x14ac:dyDescent="0.25">
      <c r="A1" s="1" t="s">
        <v>78</v>
      </c>
    </row>
    <row r="2" spans="1:53" ht="15.75" thickBot="1" x14ac:dyDescent="0.3"/>
    <row r="3" spans="1:53" x14ac:dyDescent="0.25">
      <c r="A3" s="1"/>
      <c r="B3" s="219" t="s">
        <v>59</v>
      </c>
      <c r="C3" s="220"/>
      <c r="D3" s="220"/>
      <c r="E3" s="220"/>
      <c r="F3" s="81"/>
      <c r="G3" s="221" t="s">
        <v>0</v>
      </c>
      <c r="H3" s="222"/>
      <c r="I3" s="222"/>
      <c r="J3" s="222"/>
      <c r="K3" s="187"/>
      <c r="L3" s="187"/>
      <c r="M3" s="219" t="s">
        <v>1</v>
      </c>
      <c r="N3" s="220"/>
      <c r="O3" s="220"/>
      <c r="P3" s="220"/>
      <c r="Q3" s="186"/>
      <c r="R3" s="186"/>
      <c r="S3" s="221" t="s">
        <v>2</v>
      </c>
      <c r="T3" s="222"/>
      <c r="U3" s="222"/>
      <c r="V3" s="222"/>
      <c r="W3" s="219" t="s">
        <v>33</v>
      </c>
      <c r="X3" s="220"/>
      <c r="Y3" s="220"/>
      <c r="Z3" s="220"/>
      <c r="AA3" s="221" t="s">
        <v>3</v>
      </c>
      <c r="AB3" s="222"/>
      <c r="AC3" s="222"/>
      <c r="AD3" s="224"/>
      <c r="AE3" s="219" t="s">
        <v>4</v>
      </c>
      <c r="AF3" s="220"/>
      <c r="AG3" s="220"/>
      <c r="AH3" s="223"/>
      <c r="AI3" s="221" t="s">
        <v>5</v>
      </c>
      <c r="AJ3" s="222"/>
      <c r="AK3" s="222"/>
      <c r="AL3" s="224"/>
      <c r="AM3" s="225" t="s">
        <v>21</v>
      </c>
      <c r="AN3" s="225"/>
      <c r="AO3" s="225"/>
      <c r="AP3" s="226"/>
      <c r="AQ3" s="221" t="s">
        <v>6</v>
      </c>
      <c r="AR3" s="222"/>
      <c r="AS3" s="222"/>
      <c r="AT3" s="222"/>
      <c r="AU3" s="364"/>
      <c r="AV3" s="280"/>
      <c r="AW3" s="219" t="s">
        <v>7</v>
      </c>
      <c r="AX3" s="220"/>
      <c r="AY3" s="220"/>
      <c r="AZ3" s="220"/>
      <c r="BA3" s="190"/>
    </row>
    <row r="4" spans="1:53" ht="45" x14ac:dyDescent="0.25">
      <c r="A4" s="1"/>
      <c r="B4" s="2" t="s">
        <v>16</v>
      </c>
      <c r="C4" s="3" t="s">
        <v>17</v>
      </c>
      <c r="D4" s="3" t="s">
        <v>18</v>
      </c>
      <c r="E4" s="3" t="s">
        <v>20</v>
      </c>
      <c r="F4" s="82" t="s">
        <v>68</v>
      </c>
      <c r="G4" s="2" t="s">
        <v>16</v>
      </c>
      <c r="H4" s="3" t="s">
        <v>17</v>
      </c>
      <c r="I4" s="3" t="s">
        <v>18</v>
      </c>
      <c r="J4" s="3" t="s">
        <v>20</v>
      </c>
      <c r="K4" s="208" t="s">
        <v>68</v>
      </c>
      <c r="L4" s="191" t="s">
        <v>85</v>
      </c>
      <c r="M4" s="2" t="s">
        <v>16</v>
      </c>
      <c r="N4" s="3" t="s">
        <v>17</v>
      </c>
      <c r="O4" s="3" t="s">
        <v>18</v>
      </c>
      <c r="P4" s="3" t="s">
        <v>20</v>
      </c>
      <c r="Q4" s="208" t="s">
        <v>68</v>
      </c>
      <c r="R4" s="191" t="s">
        <v>85</v>
      </c>
      <c r="S4" s="2" t="s">
        <v>16</v>
      </c>
      <c r="T4" s="3" t="s">
        <v>17</v>
      </c>
      <c r="U4" s="3" t="s">
        <v>18</v>
      </c>
      <c r="V4" s="3" t="s">
        <v>20</v>
      </c>
      <c r="W4" s="2" t="s">
        <v>16</v>
      </c>
      <c r="X4" s="3" t="s">
        <v>17</v>
      </c>
      <c r="Y4" s="3" t="s">
        <v>18</v>
      </c>
      <c r="Z4" s="3" t="s">
        <v>20</v>
      </c>
      <c r="AA4" s="31" t="s">
        <v>16</v>
      </c>
      <c r="AB4" s="30" t="s">
        <v>17</v>
      </c>
      <c r="AC4" s="30" t="s">
        <v>18</v>
      </c>
      <c r="AD4" s="4" t="s">
        <v>20</v>
      </c>
      <c r="AE4" s="31" t="s">
        <v>16</v>
      </c>
      <c r="AF4" s="30" t="s">
        <v>17</v>
      </c>
      <c r="AG4" s="30" t="s">
        <v>18</v>
      </c>
      <c r="AH4" s="4" t="s">
        <v>20</v>
      </c>
      <c r="AI4" s="2" t="s">
        <v>16</v>
      </c>
      <c r="AJ4" s="3" t="s">
        <v>17</v>
      </c>
      <c r="AK4" s="3" t="s">
        <v>18</v>
      </c>
      <c r="AL4" s="4" t="s">
        <v>20</v>
      </c>
      <c r="AM4" s="3" t="s">
        <v>16</v>
      </c>
      <c r="AN4" s="3" t="s">
        <v>17</v>
      </c>
      <c r="AO4" s="3" t="s">
        <v>18</v>
      </c>
      <c r="AP4" s="46" t="s">
        <v>20</v>
      </c>
      <c r="AQ4" s="31" t="s">
        <v>16</v>
      </c>
      <c r="AR4" s="30" t="s">
        <v>17</v>
      </c>
      <c r="AS4" s="30" t="s">
        <v>18</v>
      </c>
      <c r="AT4" s="30" t="s">
        <v>20</v>
      </c>
      <c r="AU4" s="365" t="s">
        <v>65</v>
      </c>
      <c r="AV4" s="281" t="s">
        <v>85</v>
      </c>
      <c r="AW4" s="2" t="s">
        <v>16</v>
      </c>
      <c r="AX4" s="3" t="s">
        <v>17</v>
      </c>
      <c r="AY4" s="3" t="s">
        <v>18</v>
      </c>
      <c r="AZ4" s="30" t="s">
        <v>20</v>
      </c>
      <c r="BA4" s="189" t="s">
        <v>85</v>
      </c>
    </row>
    <row r="5" spans="1:53" x14ac:dyDescent="0.25">
      <c r="A5" s="9" t="s">
        <v>8</v>
      </c>
      <c r="B5" s="83"/>
      <c r="C5" s="84"/>
      <c r="D5" s="84"/>
      <c r="E5" s="86"/>
      <c r="F5" s="85"/>
      <c r="G5" s="83"/>
      <c r="H5" s="84"/>
      <c r="I5" s="84"/>
      <c r="J5" s="86"/>
      <c r="K5" s="84"/>
      <c r="L5" s="89"/>
      <c r="M5" s="83"/>
      <c r="N5" s="84"/>
      <c r="O5" s="84"/>
      <c r="P5" s="86"/>
      <c r="Q5" s="84"/>
      <c r="R5" s="89"/>
      <c r="S5" s="83"/>
      <c r="T5" s="84"/>
      <c r="U5" s="84"/>
      <c r="V5" s="86"/>
      <c r="W5" s="83"/>
      <c r="X5" s="84"/>
      <c r="Y5" s="84"/>
      <c r="Z5" s="86"/>
      <c r="AA5" s="83"/>
      <c r="AB5" s="84"/>
      <c r="AC5" s="84"/>
      <c r="AD5" s="87"/>
      <c r="AE5" s="88"/>
      <c r="AF5" s="89"/>
      <c r="AG5" s="89"/>
      <c r="AH5" s="87"/>
      <c r="AI5" s="83"/>
      <c r="AJ5" s="84"/>
      <c r="AK5" s="86"/>
      <c r="AL5" s="87"/>
      <c r="AM5" s="89"/>
      <c r="AN5" s="89"/>
      <c r="AO5" s="89"/>
      <c r="AP5" s="89"/>
      <c r="AQ5" s="83"/>
      <c r="AR5" s="84"/>
      <c r="AS5" s="86"/>
      <c r="AT5" s="89"/>
      <c r="AU5" s="87"/>
      <c r="AV5" s="89"/>
      <c r="AW5" s="83"/>
      <c r="AX5" s="84"/>
      <c r="AY5" s="86"/>
      <c r="AZ5" s="89"/>
      <c r="BA5" s="85"/>
    </row>
    <row r="6" spans="1:53" x14ac:dyDescent="0.25">
      <c r="A6" s="10" t="s">
        <v>9</v>
      </c>
      <c r="B6" s="60">
        <v>874.97</v>
      </c>
      <c r="C6" s="61">
        <v>770.75</v>
      </c>
      <c r="D6" s="61">
        <v>104.22</v>
      </c>
      <c r="E6" s="62">
        <f>D6/B6</f>
        <v>0.11911265529103854</v>
      </c>
      <c r="F6" s="106" t="s">
        <v>64</v>
      </c>
      <c r="G6" s="13">
        <v>854.62</v>
      </c>
      <c r="H6" s="8">
        <v>854.62</v>
      </c>
      <c r="I6" s="8">
        <v>0</v>
      </c>
      <c r="J6" s="62">
        <f>I6/G6</f>
        <v>0</v>
      </c>
      <c r="K6" s="197" t="s">
        <v>64</v>
      </c>
      <c r="L6" s="195">
        <v>22</v>
      </c>
      <c r="M6" s="13">
        <v>872.06</v>
      </c>
      <c r="N6" s="8">
        <v>872.06</v>
      </c>
      <c r="O6" s="8">
        <v>0</v>
      </c>
      <c r="P6" s="62">
        <f>O6/M6</f>
        <v>0</v>
      </c>
      <c r="Q6" s="197" t="s">
        <v>64</v>
      </c>
      <c r="R6" s="195">
        <v>12</v>
      </c>
      <c r="S6" s="13">
        <v>872.06</v>
      </c>
      <c r="T6" s="8">
        <v>872.06</v>
      </c>
      <c r="U6" s="8">
        <v>0</v>
      </c>
      <c r="V6" s="62">
        <f>U6/S6</f>
        <v>0</v>
      </c>
      <c r="W6" s="60">
        <v>854.62</v>
      </c>
      <c r="X6" s="61">
        <v>769.16</v>
      </c>
      <c r="Y6" s="61">
        <v>85.46</v>
      </c>
      <c r="Z6" s="62">
        <f>Y6/W6</f>
        <v>9.999765977861505E-2</v>
      </c>
      <c r="AA6" s="13">
        <v>860.25</v>
      </c>
      <c r="AB6" s="8">
        <v>731.22</v>
      </c>
      <c r="AC6" s="8">
        <v>129.04</v>
      </c>
      <c r="AD6" s="114">
        <f>AC6/AA6</f>
        <v>0.15000290613193837</v>
      </c>
      <c r="AE6" s="36">
        <v>1220.55</v>
      </c>
      <c r="AF6" s="24">
        <v>1074.08</v>
      </c>
      <c r="AG6" s="24">
        <v>146.47</v>
      </c>
      <c r="AH6" s="62">
        <f>AG6/AE6</f>
        <v>0.12000327721109336</v>
      </c>
      <c r="AI6" s="13">
        <v>1721.52</v>
      </c>
      <c r="AJ6" s="8">
        <v>1721.52</v>
      </c>
      <c r="AK6" s="42">
        <f>SUM(AI6-AJ6)</f>
        <v>0</v>
      </c>
      <c r="AL6" s="114">
        <f>AK6/AI6</f>
        <v>0</v>
      </c>
      <c r="AM6" s="24">
        <v>759.6</v>
      </c>
      <c r="AN6" s="24">
        <v>730.38</v>
      </c>
      <c r="AO6" s="24">
        <v>29.22</v>
      </c>
      <c r="AP6" s="62">
        <f>AO6/AM6</f>
        <v>3.8467614533965244E-2</v>
      </c>
      <c r="AQ6" s="13">
        <v>1877.45</v>
      </c>
      <c r="AR6" s="8">
        <v>1827.45</v>
      </c>
      <c r="AS6" s="42">
        <f>SUM(AQ6-AR6)</f>
        <v>50</v>
      </c>
      <c r="AT6" s="62">
        <f>AS6/AQ6</f>
        <v>2.6631867692881301E-2</v>
      </c>
      <c r="AU6" s="106" t="s">
        <v>64</v>
      </c>
      <c r="AV6" s="195">
        <v>714</v>
      </c>
      <c r="AW6" s="13">
        <v>2070.96</v>
      </c>
      <c r="AX6" s="8">
        <v>914.15</v>
      </c>
      <c r="AY6" s="42">
        <v>0</v>
      </c>
      <c r="AZ6" s="62">
        <f>AY6/AW6</f>
        <v>0</v>
      </c>
      <c r="BA6" s="188">
        <v>22</v>
      </c>
    </row>
    <row r="7" spans="1:53" x14ac:dyDescent="0.25">
      <c r="A7" s="10" t="s">
        <v>10</v>
      </c>
      <c r="B7" s="60">
        <v>1838.61</v>
      </c>
      <c r="C7" s="61">
        <v>1523.63</v>
      </c>
      <c r="D7" s="61">
        <v>314.98</v>
      </c>
      <c r="E7" s="62">
        <f t="shared" ref="E7:E11" si="0">D7/B7</f>
        <v>0.17131419931361194</v>
      </c>
      <c r="F7" s="106" t="s">
        <v>64</v>
      </c>
      <c r="G7" s="13">
        <v>1716.38</v>
      </c>
      <c r="H7" s="8">
        <v>1457.85</v>
      </c>
      <c r="I7" s="8">
        <v>258.52999999999997</v>
      </c>
      <c r="J7" s="62">
        <f t="shared" ref="J7:J11" si="1">I7/G7</f>
        <v>0.15062515293816053</v>
      </c>
      <c r="K7" s="197" t="s">
        <v>64</v>
      </c>
      <c r="L7" s="195">
        <v>9</v>
      </c>
      <c r="M7" s="13">
        <v>1751.4</v>
      </c>
      <c r="N7" s="8">
        <v>1663.47</v>
      </c>
      <c r="O7" s="8">
        <v>87.93</v>
      </c>
      <c r="P7" s="62">
        <f t="shared" ref="P7:P11" si="2">O7/M7</f>
        <v>5.0205549845837617E-2</v>
      </c>
      <c r="Q7" s="197" t="s">
        <v>64</v>
      </c>
      <c r="R7" s="195">
        <v>4</v>
      </c>
      <c r="S7" s="13">
        <f>T7+U7</f>
        <v>1751.4</v>
      </c>
      <c r="T7" s="8">
        <v>1575.53</v>
      </c>
      <c r="U7" s="8">
        <v>175.87</v>
      </c>
      <c r="V7" s="62">
        <f t="shared" ref="V7:V11" si="3">U7/S7</f>
        <v>0.10041680940961516</v>
      </c>
      <c r="W7" s="60">
        <f>X7+Y7</f>
        <v>1716.3799999999999</v>
      </c>
      <c r="X7" s="61">
        <v>1458.57</v>
      </c>
      <c r="Y7" s="61">
        <v>257.81</v>
      </c>
      <c r="Z7" s="62">
        <f>Y7/W7</f>
        <v>0.15020566541208824</v>
      </c>
      <c r="AA7" s="13">
        <v>1720.53</v>
      </c>
      <c r="AB7" s="8">
        <v>1462.46</v>
      </c>
      <c r="AC7" s="8">
        <v>258.08</v>
      </c>
      <c r="AD7" s="114">
        <f>AC7/AA7</f>
        <v>0.15000029060812656</v>
      </c>
      <c r="AE7" s="36">
        <v>1806.63</v>
      </c>
      <c r="AF7" s="24">
        <v>1589.83</v>
      </c>
      <c r="AG7" s="24">
        <v>216.8</v>
      </c>
      <c r="AH7" s="62">
        <f>AG7/AE7</f>
        <v>0.12000243547378267</v>
      </c>
      <c r="AI7" s="13">
        <v>1721.52</v>
      </c>
      <c r="AJ7" s="8">
        <v>1689.18</v>
      </c>
      <c r="AK7" s="42">
        <f t="shared" ref="AK7:AK11" si="4">SUM(AI7-AJ7)</f>
        <v>32.339999999999918</v>
      </c>
      <c r="AL7" s="114">
        <f>AK7/AI7</f>
        <v>1.8785724243691574E-2</v>
      </c>
      <c r="AM7" s="24">
        <v>1443.74</v>
      </c>
      <c r="AN7" s="24">
        <v>1173.08</v>
      </c>
      <c r="AO7" s="24">
        <v>270.66000000000003</v>
      </c>
      <c r="AP7" s="62">
        <f>AO7/AM7</f>
        <v>0.18747142837352987</v>
      </c>
      <c r="AQ7" s="13">
        <v>1877.45</v>
      </c>
      <c r="AR7" s="8">
        <v>1777.45</v>
      </c>
      <c r="AS7" s="42">
        <f t="shared" ref="AS7:AS41" si="5">SUM(AQ7-AR7)</f>
        <v>100</v>
      </c>
      <c r="AT7" s="62">
        <f>AS7/AQ7</f>
        <v>5.3263735385762602E-2</v>
      </c>
      <c r="AU7" s="106" t="s">
        <v>64</v>
      </c>
      <c r="AV7" s="195" t="s">
        <v>86</v>
      </c>
      <c r="AW7" s="13">
        <v>2070.96</v>
      </c>
      <c r="AX7" s="8">
        <v>1492.56</v>
      </c>
      <c r="AY7" s="42">
        <v>578.41</v>
      </c>
      <c r="AZ7" s="62">
        <f>AY7/AW7</f>
        <v>0.2792955923822768</v>
      </c>
      <c r="BA7" s="188">
        <v>13</v>
      </c>
    </row>
    <row r="8" spans="1:53" x14ac:dyDescent="0.25">
      <c r="A8" s="10" t="s">
        <v>11</v>
      </c>
      <c r="B8" s="60">
        <v>2539.1999999999998</v>
      </c>
      <c r="C8" s="61">
        <v>2071.33</v>
      </c>
      <c r="D8" s="61">
        <v>467.97</v>
      </c>
      <c r="E8" s="62">
        <f t="shared" si="0"/>
        <v>0.1842982041587902</v>
      </c>
      <c r="F8" s="106" t="s">
        <v>64</v>
      </c>
      <c r="G8" s="13">
        <v>2140.9</v>
      </c>
      <c r="H8" s="8">
        <v>1755.02</v>
      </c>
      <c r="I8" s="8">
        <v>385.88</v>
      </c>
      <c r="J8" s="62">
        <f t="shared" si="1"/>
        <v>0.18024195431827736</v>
      </c>
      <c r="K8" s="197" t="s">
        <v>64</v>
      </c>
      <c r="L8" s="195">
        <v>9</v>
      </c>
      <c r="M8" s="13">
        <v>2184.58</v>
      </c>
      <c r="N8" s="8">
        <v>2053.33</v>
      </c>
      <c r="O8" s="8">
        <v>131.25</v>
      </c>
      <c r="P8" s="62">
        <f t="shared" si="2"/>
        <v>6.0080198482088093E-2</v>
      </c>
      <c r="Q8" s="197" t="s">
        <v>64</v>
      </c>
      <c r="R8" s="195">
        <v>9</v>
      </c>
      <c r="S8" s="13">
        <f t="shared" ref="S8:S11" si="6">T8+U8</f>
        <v>2184.58</v>
      </c>
      <c r="T8" s="8">
        <v>1922.08</v>
      </c>
      <c r="U8" s="8">
        <v>262.5</v>
      </c>
      <c r="V8" s="62">
        <f t="shared" si="3"/>
        <v>0.12016039696417619</v>
      </c>
      <c r="W8" s="60">
        <f t="shared" ref="W8:W11" si="7">X8+Y8</f>
        <v>2140.9</v>
      </c>
      <c r="X8" s="61">
        <v>1798.18</v>
      </c>
      <c r="Y8" s="61">
        <v>342.72</v>
      </c>
      <c r="Z8" s="62">
        <f t="shared" ref="Z8:Z11" si="8">Y8/W8</f>
        <v>0.16008220841702089</v>
      </c>
      <c r="AA8" s="13">
        <v>2408.73</v>
      </c>
      <c r="AB8" s="8">
        <v>2047.42</v>
      </c>
      <c r="AC8" s="8">
        <v>361.32</v>
      </c>
      <c r="AD8" s="114">
        <f t="shared" ref="AD8:AD11" si="9">AC8/AA8</f>
        <v>0.1500043591436151</v>
      </c>
      <c r="AE8" s="36">
        <v>2209.7199999999998</v>
      </c>
      <c r="AF8" s="24">
        <v>1944.55</v>
      </c>
      <c r="AG8" s="24">
        <v>265.17</v>
      </c>
      <c r="AH8" s="62">
        <f t="shared" ref="AH8:AH11" si="10">AG8/AE8</f>
        <v>0.12000162916568617</v>
      </c>
      <c r="AI8" s="13">
        <v>1721.52</v>
      </c>
      <c r="AJ8" s="8">
        <v>1689.18</v>
      </c>
      <c r="AK8" s="42">
        <f t="shared" si="4"/>
        <v>32.339999999999918</v>
      </c>
      <c r="AL8" s="114">
        <f t="shared" ref="AL8:AL11" si="11">AK8/AI8</f>
        <v>1.8785724243691574E-2</v>
      </c>
      <c r="AM8" s="24">
        <v>1950.52</v>
      </c>
      <c r="AN8" s="24">
        <v>1325.6</v>
      </c>
      <c r="AO8" s="24">
        <v>624.91999999999996</v>
      </c>
      <c r="AP8" s="62">
        <f t="shared" ref="AP8:AP11" si="12">AO8/AM8</f>
        <v>0.32038635850952563</v>
      </c>
      <c r="AQ8" s="13">
        <v>1877.45</v>
      </c>
      <c r="AR8" s="8">
        <v>1777.45</v>
      </c>
      <c r="AS8" s="42">
        <f t="shared" si="5"/>
        <v>100</v>
      </c>
      <c r="AT8" s="62">
        <f t="shared" ref="AT8:AT11" si="13">AS8/AQ8</f>
        <v>5.3263735385762602E-2</v>
      </c>
      <c r="AU8" s="106" t="s">
        <v>64</v>
      </c>
      <c r="AV8" s="195" t="s">
        <v>64</v>
      </c>
      <c r="AW8" s="13">
        <v>2070.96</v>
      </c>
      <c r="AX8" s="8">
        <v>1492.56</v>
      </c>
      <c r="AY8" s="42">
        <v>578.41</v>
      </c>
      <c r="AZ8" s="62">
        <f t="shared" ref="AZ8:AZ11" si="14">AY8/AW8</f>
        <v>0.2792955923822768</v>
      </c>
      <c r="BA8" s="188">
        <v>7</v>
      </c>
    </row>
    <row r="9" spans="1:53" x14ac:dyDescent="0.25">
      <c r="A9" s="10" t="s">
        <v>12</v>
      </c>
      <c r="B9" s="60">
        <v>2539.1999999999998</v>
      </c>
      <c r="C9" s="61">
        <v>2071.33</v>
      </c>
      <c r="D9" s="61">
        <v>467.97</v>
      </c>
      <c r="E9" s="62">
        <f t="shared" si="0"/>
        <v>0.1842982041587902</v>
      </c>
      <c r="F9" s="106" t="s">
        <v>64</v>
      </c>
      <c r="G9" s="13">
        <v>2491.88</v>
      </c>
      <c r="H9" s="8">
        <v>2000.7</v>
      </c>
      <c r="I9" s="8">
        <v>491.18</v>
      </c>
      <c r="J9" s="62">
        <f t="shared" si="1"/>
        <v>0.19711222049215851</v>
      </c>
      <c r="K9" s="197" t="s">
        <v>64</v>
      </c>
      <c r="L9" s="195">
        <v>11</v>
      </c>
      <c r="M9" s="13">
        <v>2542.7199999999998</v>
      </c>
      <c r="N9" s="8">
        <v>2375.65</v>
      </c>
      <c r="O9" s="8">
        <v>167.07</v>
      </c>
      <c r="P9" s="62">
        <f t="shared" si="2"/>
        <v>6.5705229046060909E-2</v>
      </c>
      <c r="Q9" s="197" t="s">
        <v>64</v>
      </c>
      <c r="R9" s="195">
        <v>11</v>
      </c>
      <c r="S9" s="13">
        <f t="shared" si="6"/>
        <v>2542.7200000000003</v>
      </c>
      <c r="T9" s="8">
        <v>2208.59</v>
      </c>
      <c r="U9" s="8">
        <v>334.13</v>
      </c>
      <c r="V9" s="62">
        <f t="shared" si="3"/>
        <v>0.13140652529574628</v>
      </c>
      <c r="W9" s="60">
        <f t="shared" si="7"/>
        <v>2491.88</v>
      </c>
      <c r="X9" s="61">
        <v>2078.96</v>
      </c>
      <c r="Y9" s="61">
        <v>412.92</v>
      </c>
      <c r="Z9" s="62">
        <f t="shared" si="8"/>
        <v>0.16570621378236511</v>
      </c>
      <c r="AA9" s="13">
        <v>2408.73</v>
      </c>
      <c r="AB9" s="8">
        <v>2047.42</v>
      </c>
      <c r="AC9" s="8">
        <v>361.32</v>
      </c>
      <c r="AD9" s="114">
        <f t="shared" si="9"/>
        <v>0.1500043591436151</v>
      </c>
      <c r="AE9" s="36">
        <v>2209.7199999999998</v>
      </c>
      <c r="AF9" s="24">
        <v>1944.55</v>
      </c>
      <c r="AG9" s="24">
        <v>265.17</v>
      </c>
      <c r="AH9" s="62">
        <f t="shared" si="10"/>
        <v>0.12000162916568617</v>
      </c>
      <c r="AI9" s="13">
        <v>1721.52</v>
      </c>
      <c r="AJ9" s="8">
        <v>1689.18</v>
      </c>
      <c r="AK9" s="42">
        <f t="shared" si="4"/>
        <v>32.339999999999918</v>
      </c>
      <c r="AL9" s="114">
        <f t="shared" si="11"/>
        <v>1.8785724243691574E-2</v>
      </c>
      <c r="AM9" s="24">
        <v>1950.52</v>
      </c>
      <c r="AN9" s="24">
        <v>1325.6</v>
      </c>
      <c r="AO9" s="24">
        <v>624.91999999999996</v>
      </c>
      <c r="AP9" s="62">
        <f t="shared" si="12"/>
        <v>0.32038635850952563</v>
      </c>
      <c r="AQ9" s="13">
        <v>1877.45</v>
      </c>
      <c r="AR9" s="8">
        <v>1777.45</v>
      </c>
      <c r="AS9" s="42">
        <f t="shared" si="5"/>
        <v>100</v>
      </c>
      <c r="AT9" s="62">
        <f t="shared" si="13"/>
        <v>5.3263735385762602E-2</v>
      </c>
      <c r="AU9" s="106" t="s">
        <v>64</v>
      </c>
      <c r="AV9" s="195" t="s">
        <v>64</v>
      </c>
      <c r="AW9" s="13">
        <v>2070.96</v>
      </c>
      <c r="AX9" s="8">
        <v>1492.56</v>
      </c>
      <c r="AY9" s="42">
        <v>578.41</v>
      </c>
      <c r="AZ9" s="62">
        <f t="shared" si="14"/>
        <v>0.2792955923822768</v>
      </c>
      <c r="BA9" s="188">
        <v>7</v>
      </c>
    </row>
    <row r="10" spans="1:53" x14ac:dyDescent="0.25">
      <c r="A10" s="10" t="s">
        <v>13</v>
      </c>
      <c r="B10" s="60">
        <v>1576.05</v>
      </c>
      <c r="C10" s="61">
        <v>1318.44</v>
      </c>
      <c r="D10" s="61">
        <v>257.61</v>
      </c>
      <c r="E10" s="62">
        <f t="shared" si="0"/>
        <v>0.16345293613781289</v>
      </c>
      <c r="F10" s="106" t="s">
        <v>64</v>
      </c>
      <c r="G10" s="13">
        <v>1279.1199999999999</v>
      </c>
      <c r="H10" s="8">
        <v>1151.77</v>
      </c>
      <c r="I10" s="8">
        <v>127.35</v>
      </c>
      <c r="J10" s="62">
        <f t="shared" si="1"/>
        <v>9.9560635436862846E-2</v>
      </c>
      <c r="K10" s="197" t="s">
        <v>64</v>
      </c>
      <c r="L10" s="195">
        <v>5</v>
      </c>
      <c r="M10" s="13">
        <v>1305.22</v>
      </c>
      <c r="N10" s="8">
        <v>1261.9000000000001</v>
      </c>
      <c r="O10" s="8">
        <v>43.32</v>
      </c>
      <c r="P10" s="62">
        <f t="shared" si="2"/>
        <v>3.3189807082330949E-2</v>
      </c>
      <c r="Q10" s="197" t="s">
        <v>64</v>
      </c>
      <c r="R10" s="195">
        <v>2</v>
      </c>
      <c r="S10" s="13">
        <f t="shared" si="6"/>
        <v>1305.2199999999998</v>
      </c>
      <c r="T10" s="8">
        <v>1218.5899999999999</v>
      </c>
      <c r="U10" s="8">
        <v>86.63</v>
      </c>
      <c r="V10" s="62">
        <f t="shared" si="3"/>
        <v>6.6371952621014085E-2</v>
      </c>
      <c r="W10" s="60">
        <f t="shared" si="7"/>
        <v>1279.1199999999999</v>
      </c>
      <c r="X10" s="61">
        <v>1108.76</v>
      </c>
      <c r="Y10" s="61">
        <v>170.36</v>
      </c>
      <c r="Z10" s="62">
        <f t="shared" si="8"/>
        <v>0.13318531490399652</v>
      </c>
      <c r="AA10" s="13">
        <v>1720.53</v>
      </c>
      <c r="AB10" s="8">
        <v>1462.46</v>
      </c>
      <c r="AC10" s="8">
        <v>258.08</v>
      </c>
      <c r="AD10" s="114">
        <f t="shared" si="9"/>
        <v>0.15000029060812656</v>
      </c>
      <c r="AE10" s="36">
        <v>1587.8</v>
      </c>
      <c r="AF10" s="24">
        <v>1397.26</v>
      </c>
      <c r="AG10" s="24">
        <v>190.54</v>
      </c>
      <c r="AH10" s="62">
        <f t="shared" si="10"/>
        <v>0.12000251920896839</v>
      </c>
      <c r="AI10" s="13">
        <v>1721.52</v>
      </c>
      <c r="AJ10" s="8">
        <v>1689.18</v>
      </c>
      <c r="AK10" s="42">
        <f t="shared" si="4"/>
        <v>32.339999999999918</v>
      </c>
      <c r="AL10" s="114">
        <f t="shared" si="11"/>
        <v>1.8785724243691574E-2</v>
      </c>
      <c r="AM10" s="24">
        <v>1266.4000000000001</v>
      </c>
      <c r="AN10" s="24">
        <v>1173.08</v>
      </c>
      <c r="AO10" s="24">
        <v>93.32</v>
      </c>
      <c r="AP10" s="62">
        <f t="shared" si="12"/>
        <v>7.3689197725837013E-2</v>
      </c>
      <c r="AQ10" s="13">
        <v>1877.45</v>
      </c>
      <c r="AR10" s="8">
        <v>1777.45</v>
      </c>
      <c r="AS10" s="42">
        <f t="shared" si="5"/>
        <v>100</v>
      </c>
      <c r="AT10" s="62">
        <f t="shared" si="13"/>
        <v>5.3263735385762602E-2</v>
      </c>
      <c r="AU10" s="106" t="s">
        <v>64</v>
      </c>
      <c r="AV10" s="195" t="s">
        <v>64</v>
      </c>
      <c r="AW10" s="13">
        <v>2070.96</v>
      </c>
      <c r="AX10" s="8">
        <v>1492.56</v>
      </c>
      <c r="AY10" s="42">
        <v>578.41</v>
      </c>
      <c r="AZ10" s="62">
        <f>AY10/AW10</f>
        <v>0.2792955923822768</v>
      </c>
      <c r="BA10" s="188">
        <v>7</v>
      </c>
    </row>
    <row r="11" spans="1:53" x14ac:dyDescent="0.25">
      <c r="A11" s="10" t="s">
        <v>14</v>
      </c>
      <c r="B11" s="60">
        <v>1576.05</v>
      </c>
      <c r="C11" s="61">
        <v>1318.44</v>
      </c>
      <c r="D11" s="61">
        <v>257.61</v>
      </c>
      <c r="E11" s="62">
        <f t="shared" si="0"/>
        <v>0.16345293613781289</v>
      </c>
      <c r="F11" s="106" t="s">
        <v>64</v>
      </c>
      <c r="G11" s="13">
        <v>1630.1</v>
      </c>
      <c r="H11" s="8">
        <v>1397.46</v>
      </c>
      <c r="I11" s="8">
        <v>232.64</v>
      </c>
      <c r="J11" s="62">
        <f t="shared" si="1"/>
        <v>0.1427151708484142</v>
      </c>
      <c r="K11" s="197" t="s">
        <v>64</v>
      </c>
      <c r="L11" s="195">
        <v>10</v>
      </c>
      <c r="M11" s="13">
        <v>1663.36</v>
      </c>
      <c r="N11" s="8">
        <v>1584.23</v>
      </c>
      <c r="O11" s="8">
        <v>79.13</v>
      </c>
      <c r="P11" s="62">
        <f t="shared" si="2"/>
        <v>4.7572383609080414E-2</v>
      </c>
      <c r="Q11" s="197" t="s">
        <v>64</v>
      </c>
      <c r="R11" s="195">
        <v>1</v>
      </c>
      <c r="S11" s="13">
        <f t="shared" si="6"/>
        <v>1663.36</v>
      </c>
      <c r="T11" s="8">
        <v>1505.1</v>
      </c>
      <c r="U11" s="8">
        <v>158.26</v>
      </c>
      <c r="V11" s="62">
        <f t="shared" si="3"/>
        <v>9.5144767218160828E-2</v>
      </c>
      <c r="W11" s="60">
        <f t="shared" si="7"/>
        <v>1630.1</v>
      </c>
      <c r="X11" s="61">
        <v>1389.54</v>
      </c>
      <c r="Y11" s="61">
        <v>240.56</v>
      </c>
      <c r="Z11" s="62">
        <f t="shared" si="8"/>
        <v>0.14757376848046133</v>
      </c>
      <c r="AA11" s="13">
        <v>2408.73</v>
      </c>
      <c r="AB11" s="8">
        <v>2047.42</v>
      </c>
      <c r="AC11" s="8">
        <v>361.32</v>
      </c>
      <c r="AD11" s="114">
        <f t="shared" si="9"/>
        <v>0.1500043591436151</v>
      </c>
      <c r="AE11" s="36">
        <v>1587.8</v>
      </c>
      <c r="AF11" s="24">
        <v>1397.26</v>
      </c>
      <c r="AG11" s="24">
        <v>190.54</v>
      </c>
      <c r="AH11" s="62">
        <f t="shared" si="10"/>
        <v>0.12000251920896839</v>
      </c>
      <c r="AI11" s="13">
        <v>1721.52</v>
      </c>
      <c r="AJ11" s="8">
        <v>1689.18</v>
      </c>
      <c r="AK11" s="42">
        <f t="shared" si="4"/>
        <v>32.339999999999918</v>
      </c>
      <c r="AL11" s="114">
        <f t="shared" si="11"/>
        <v>1.8785724243691574E-2</v>
      </c>
      <c r="AM11" s="24">
        <v>1266.4000000000001</v>
      </c>
      <c r="AN11" s="24">
        <v>1173.08</v>
      </c>
      <c r="AO11" s="24">
        <v>93.32</v>
      </c>
      <c r="AP11" s="62">
        <f t="shared" si="12"/>
        <v>7.3689197725837013E-2</v>
      </c>
      <c r="AQ11" s="13">
        <v>1877.45</v>
      </c>
      <c r="AR11" s="8">
        <v>1777.45</v>
      </c>
      <c r="AS11" s="42">
        <f t="shared" si="5"/>
        <v>100</v>
      </c>
      <c r="AT11" s="62">
        <f t="shared" si="13"/>
        <v>5.3263735385762602E-2</v>
      </c>
      <c r="AU11" s="106" t="s">
        <v>64</v>
      </c>
      <c r="AV11" s="195" t="s">
        <v>64</v>
      </c>
      <c r="AW11" s="13">
        <v>2070.96</v>
      </c>
      <c r="AX11" s="8">
        <v>1492.56</v>
      </c>
      <c r="AY11" s="42">
        <v>578.41</v>
      </c>
      <c r="AZ11" s="62">
        <f t="shared" si="14"/>
        <v>0.2792955923822768</v>
      </c>
      <c r="BA11" s="188">
        <v>8</v>
      </c>
    </row>
    <row r="12" spans="1:53" x14ac:dyDescent="0.25">
      <c r="A12" s="87"/>
      <c r="B12" s="290"/>
      <c r="C12" s="291"/>
      <c r="D12" s="291"/>
      <c r="E12" s="292"/>
      <c r="F12" s="300"/>
      <c r="G12" s="294"/>
      <c r="H12" s="295"/>
      <c r="I12" s="295"/>
      <c r="J12" s="292"/>
      <c r="K12" s="307"/>
      <c r="L12" s="306"/>
      <c r="M12" s="295"/>
      <c r="N12" s="295"/>
      <c r="O12" s="295"/>
      <c r="P12" s="292"/>
      <c r="Q12" s="301"/>
      <c r="R12" s="328"/>
      <c r="S12" s="294"/>
      <c r="T12" s="295"/>
      <c r="U12" s="295"/>
      <c r="V12" s="292"/>
      <c r="W12" s="290"/>
      <c r="X12" s="291"/>
      <c r="Y12" s="291"/>
      <c r="Z12" s="292"/>
      <c r="AA12" s="105"/>
      <c r="AB12" s="101"/>
      <c r="AC12" s="101"/>
      <c r="AD12" s="356"/>
      <c r="AE12" s="294"/>
      <c r="AF12" s="295"/>
      <c r="AG12" s="295"/>
      <c r="AH12" s="292"/>
      <c r="AI12" s="105"/>
      <c r="AJ12" s="101"/>
      <c r="AK12" s="101"/>
      <c r="AL12" s="356"/>
      <c r="AM12" s="105"/>
      <c r="AN12" s="101"/>
      <c r="AO12" s="101"/>
      <c r="AP12" s="356"/>
      <c r="AQ12" s="105"/>
      <c r="AR12" s="101"/>
      <c r="AS12" s="101"/>
      <c r="AT12" s="298"/>
      <c r="AU12" s="293"/>
      <c r="AV12" s="418"/>
      <c r="AW12" s="105"/>
      <c r="AX12" s="101"/>
      <c r="AY12" s="101"/>
      <c r="AZ12" s="298"/>
      <c r="BA12" s="299"/>
    </row>
    <row r="13" spans="1:53" ht="30" x14ac:dyDescent="0.25">
      <c r="A13" s="427" t="s">
        <v>121</v>
      </c>
      <c r="B13" s="428" t="s">
        <v>89</v>
      </c>
      <c r="C13" s="429"/>
      <c r="D13" s="429"/>
      <c r="E13" s="430"/>
      <c r="F13" s="431"/>
      <c r="G13" s="432"/>
      <c r="H13" s="432"/>
      <c r="I13" s="432"/>
      <c r="J13" s="433"/>
      <c r="K13" s="434"/>
      <c r="L13" s="435"/>
      <c r="M13" s="436" t="s">
        <v>104</v>
      </c>
      <c r="N13" s="437"/>
      <c r="O13" s="437"/>
      <c r="P13" s="430"/>
      <c r="Q13" s="438"/>
      <c r="R13" s="439"/>
      <c r="S13" s="440"/>
      <c r="T13" s="432"/>
      <c r="U13" s="432"/>
      <c r="V13" s="433"/>
      <c r="W13" s="441"/>
      <c r="X13" s="442"/>
      <c r="Y13" s="442"/>
      <c r="Z13" s="433"/>
      <c r="AA13" s="436" t="s">
        <v>108</v>
      </c>
      <c r="AB13" s="437"/>
      <c r="AC13" s="437"/>
      <c r="AD13" s="443"/>
      <c r="AE13" s="440"/>
      <c r="AF13" s="432"/>
      <c r="AG13" s="432"/>
      <c r="AH13" s="433"/>
      <c r="AI13" s="444" t="s">
        <v>111</v>
      </c>
      <c r="AJ13" s="437"/>
      <c r="AK13" s="437"/>
      <c r="AL13" s="443"/>
      <c r="AM13" s="436" t="s">
        <v>115</v>
      </c>
      <c r="AN13" s="437"/>
      <c r="AO13" s="437"/>
      <c r="AP13" s="443"/>
      <c r="AQ13" s="436" t="s">
        <v>117</v>
      </c>
      <c r="AR13" s="437"/>
      <c r="AS13" s="437"/>
      <c r="AT13" s="430"/>
      <c r="AU13" s="445"/>
      <c r="AV13" s="419"/>
      <c r="AW13" s="13" t="s">
        <v>119</v>
      </c>
      <c r="AX13" s="8"/>
      <c r="AY13" s="8"/>
      <c r="AZ13" s="136"/>
      <c r="BA13" s="288"/>
    </row>
    <row r="14" spans="1:53" ht="30" x14ac:dyDescent="0.25">
      <c r="A14" s="446" t="s">
        <v>122</v>
      </c>
      <c r="B14" s="428" t="s">
        <v>90</v>
      </c>
      <c r="C14" s="429"/>
      <c r="D14" s="429"/>
      <c r="E14" s="430"/>
      <c r="F14" s="431"/>
      <c r="G14" s="432"/>
      <c r="H14" s="432"/>
      <c r="I14" s="432"/>
      <c r="J14" s="433"/>
      <c r="K14" s="434"/>
      <c r="L14" s="435"/>
      <c r="M14" s="436" t="s">
        <v>105</v>
      </c>
      <c r="N14" s="437"/>
      <c r="O14" s="437"/>
      <c r="P14" s="430"/>
      <c r="Q14" s="438"/>
      <c r="R14" s="439"/>
      <c r="S14" s="440"/>
      <c r="T14" s="432"/>
      <c r="U14" s="432"/>
      <c r="V14" s="433"/>
      <c r="W14" s="441"/>
      <c r="X14" s="442"/>
      <c r="Y14" s="442"/>
      <c r="Z14" s="433"/>
      <c r="AA14" s="444" t="s">
        <v>109</v>
      </c>
      <c r="AB14" s="437"/>
      <c r="AC14" s="437"/>
      <c r="AD14" s="443"/>
      <c r="AE14" s="440"/>
      <c r="AF14" s="432"/>
      <c r="AG14" s="432"/>
      <c r="AH14" s="433"/>
      <c r="AI14" s="436"/>
      <c r="AJ14" s="437"/>
      <c r="AK14" s="437"/>
      <c r="AL14" s="443"/>
      <c r="AM14" s="436" t="s">
        <v>116</v>
      </c>
      <c r="AN14" s="437"/>
      <c r="AO14" s="437"/>
      <c r="AP14" s="443"/>
      <c r="AQ14" s="436" t="s">
        <v>94</v>
      </c>
      <c r="AR14" s="437"/>
      <c r="AS14" s="437"/>
      <c r="AT14" s="430"/>
      <c r="AU14" s="445"/>
      <c r="AV14" s="419"/>
      <c r="AW14" s="357" t="s">
        <v>120</v>
      </c>
      <c r="AX14" s="8"/>
      <c r="AY14" s="8"/>
      <c r="AZ14" s="136"/>
      <c r="BA14" s="288"/>
    </row>
    <row r="15" spans="1:53" x14ac:dyDescent="0.25">
      <c r="A15" s="447" t="s">
        <v>102</v>
      </c>
      <c r="B15" s="448">
        <v>20</v>
      </c>
      <c r="C15" s="429"/>
      <c r="D15" s="429"/>
      <c r="E15" s="430"/>
      <c r="F15" s="431"/>
      <c r="G15" s="432"/>
      <c r="H15" s="432"/>
      <c r="I15" s="432"/>
      <c r="J15" s="433"/>
      <c r="K15" s="434"/>
      <c r="L15" s="435"/>
      <c r="M15" s="449">
        <v>20</v>
      </c>
      <c r="N15" s="437"/>
      <c r="O15" s="437"/>
      <c r="P15" s="430"/>
      <c r="Q15" s="438"/>
      <c r="R15" s="439"/>
      <c r="S15" s="440"/>
      <c r="T15" s="432"/>
      <c r="U15" s="432"/>
      <c r="V15" s="433"/>
      <c r="W15" s="441"/>
      <c r="X15" s="442"/>
      <c r="Y15" s="442"/>
      <c r="Z15" s="433"/>
      <c r="AA15" s="449">
        <v>20</v>
      </c>
      <c r="AB15" s="437"/>
      <c r="AC15" s="437"/>
      <c r="AD15" s="443"/>
      <c r="AE15" s="440"/>
      <c r="AF15" s="432"/>
      <c r="AG15" s="432"/>
      <c r="AH15" s="433"/>
      <c r="AI15" s="436" t="s">
        <v>112</v>
      </c>
      <c r="AJ15" s="437"/>
      <c r="AK15" s="437"/>
      <c r="AL15" s="443"/>
      <c r="AM15" s="436"/>
      <c r="AN15" s="437"/>
      <c r="AO15" s="437"/>
      <c r="AP15" s="443"/>
      <c r="AQ15" s="449">
        <v>20</v>
      </c>
      <c r="AR15" s="437"/>
      <c r="AS15" s="437"/>
      <c r="AT15" s="430"/>
      <c r="AU15" s="445"/>
      <c r="AV15" s="419"/>
      <c r="AW15" s="327"/>
      <c r="AX15" s="8"/>
      <c r="AY15" s="8"/>
      <c r="AZ15" s="136"/>
      <c r="BA15" s="288"/>
    </row>
    <row r="16" spans="1:53" x14ac:dyDescent="0.25">
      <c r="A16" s="427" t="s">
        <v>91</v>
      </c>
      <c r="B16" s="448">
        <v>20</v>
      </c>
      <c r="C16" s="429"/>
      <c r="D16" s="429"/>
      <c r="E16" s="430"/>
      <c r="F16" s="431"/>
      <c r="G16" s="432"/>
      <c r="H16" s="432"/>
      <c r="I16" s="432"/>
      <c r="J16" s="433"/>
      <c r="K16" s="434"/>
      <c r="L16" s="435"/>
      <c r="M16" s="449">
        <v>20</v>
      </c>
      <c r="N16" s="437"/>
      <c r="O16" s="437"/>
      <c r="P16" s="430"/>
      <c r="Q16" s="438"/>
      <c r="R16" s="439"/>
      <c r="S16" s="440"/>
      <c r="T16" s="432"/>
      <c r="U16" s="432"/>
      <c r="V16" s="433"/>
      <c r="W16" s="441"/>
      <c r="X16" s="442"/>
      <c r="Y16" s="442"/>
      <c r="Z16" s="433"/>
      <c r="AA16" s="449"/>
      <c r="AB16" s="437"/>
      <c r="AC16" s="437"/>
      <c r="AD16" s="443"/>
      <c r="AE16" s="440"/>
      <c r="AF16" s="432"/>
      <c r="AG16" s="432"/>
      <c r="AH16" s="433"/>
      <c r="AI16" s="436"/>
      <c r="AJ16" s="437"/>
      <c r="AK16" s="437"/>
      <c r="AL16" s="443"/>
      <c r="AM16" s="436"/>
      <c r="AN16" s="437"/>
      <c r="AO16" s="437"/>
      <c r="AP16" s="443"/>
      <c r="AQ16" s="449"/>
      <c r="AR16" s="437"/>
      <c r="AS16" s="437"/>
      <c r="AT16" s="430"/>
      <c r="AU16" s="445"/>
      <c r="AV16" s="287"/>
      <c r="AW16" s="327"/>
      <c r="AX16" s="8"/>
      <c r="AY16" s="8"/>
      <c r="AZ16" s="136"/>
      <c r="BA16" s="288"/>
    </row>
    <row r="17" spans="1:53" x14ac:dyDescent="0.25">
      <c r="A17" s="446" t="s">
        <v>92</v>
      </c>
      <c r="B17" s="448">
        <v>20</v>
      </c>
      <c r="C17" s="429"/>
      <c r="D17" s="429"/>
      <c r="E17" s="430"/>
      <c r="F17" s="431"/>
      <c r="G17" s="432"/>
      <c r="H17" s="432"/>
      <c r="I17" s="432"/>
      <c r="J17" s="433"/>
      <c r="K17" s="434"/>
      <c r="L17" s="435"/>
      <c r="M17" s="449">
        <v>20</v>
      </c>
      <c r="N17" s="437"/>
      <c r="O17" s="437"/>
      <c r="P17" s="430"/>
      <c r="Q17" s="438"/>
      <c r="R17" s="439"/>
      <c r="S17" s="440"/>
      <c r="T17" s="432"/>
      <c r="U17" s="432"/>
      <c r="V17" s="433"/>
      <c r="W17" s="441"/>
      <c r="X17" s="442"/>
      <c r="Y17" s="442"/>
      <c r="Z17" s="433"/>
      <c r="AA17" s="449"/>
      <c r="AB17" s="437"/>
      <c r="AC17" s="437"/>
      <c r="AD17" s="443"/>
      <c r="AE17" s="440"/>
      <c r="AF17" s="432"/>
      <c r="AG17" s="432"/>
      <c r="AH17" s="433"/>
      <c r="AI17" s="436"/>
      <c r="AJ17" s="437"/>
      <c r="AK17" s="437"/>
      <c r="AL17" s="443"/>
      <c r="AM17" s="436"/>
      <c r="AN17" s="437"/>
      <c r="AO17" s="437"/>
      <c r="AP17" s="443"/>
      <c r="AQ17" s="449"/>
      <c r="AR17" s="437"/>
      <c r="AS17" s="437"/>
      <c r="AT17" s="430"/>
      <c r="AU17" s="445"/>
      <c r="AV17" s="308"/>
      <c r="AW17" s="327"/>
      <c r="AX17" s="8"/>
      <c r="AY17" s="8"/>
      <c r="AZ17" s="136"/>
      <c r="BA17" s="288"/>
    </row>
    <row r="18" spans="1:53" ht="45" x14ac:dyDescent="0.25">
      <c r="A18" s="427" t="s">
        <v>93</v>
      </c>
      <c r="B18" s="448">
        <v>250</v>
      </c>
      <c r="C18" s="429"/>
      <c r="D18" s="429"/>
      <c r="E18" s="430"/>
      <c r="F18" s="431"/>
      <c r="G18" s="450"/>
      <c r="H18" s="451"/>
      <c r="I18" s="451"/>
      <c r="J18" s="452"/>
      <c r="K18" s="453"/>
      <c r="L18" s="454"/>
      <c r="M18" s="455">
        <v>150</v>
      </c>
      <c r="N18" s="437"/>
      <c r="O18" s="437"/>
      <c r="P18" s="430"/>
      <c r="Q18" s="438"/>
      <c r="R18" s="439"/>
      <c r="S18" s="440"/>
      <c r="T18" s="432"/>
      <c r="U18" s="432"/>
      <c r="V18" s="433"/>
      <c r="W18" s="441"/>
      <c r="X18" s="442"/>
      <c r="Y18" s="442"/>
      <c r="Z18" s="433"/>
      <c r="AA18" s="449">
        <v>100</v>
      </c>
      <c r="AB18" s="437"/>
      <c r="AC18" s="437"/>
      <c r="AD18" s="443"/>
      <c r="AE18" s="440"/>
      <c r="AF18" s="432"/>
      <c r="AG18" s="432"/>
      <c r="AH18" s="433"/>
      <c r="AI18" s="444" t="s">
        <v>113</v>
      </c>
      <c r="AJ18" s="437"/>
      <c r="AK18" s="437"/>
      <c r="AL18" s="443"/>
      <c r="AM18" s="436"/>
      <c r="AN18" s="437"/>
      <c r="AO18" s="437"/>
      <c r="AP18" s="443"/>
      <c r="AQ18" s="449"/>
      <c r="AR18" s="437"/>
      <c r="AS18" s="437"/>
      <c r="AT18" s="430"/>
      <c r="AU18" s="445"/>
      <c r="AV18" s="419"/>
      <c r="AW18" s="327">
        <v>200</v>
      </c>
      <c r="AX18" s="8"/>
      <c r="AY18" s="8"/>
      <c r="AZ18" s="136"/>
      <c r="BA18" s="288"/>
    </row>
    <row r="19" spans="1:53" x14ac:dyDescent="0.25">
      <c r="A19" s="289"/>
      <c r="B19" s="309"/>
      <c r="C19" s="310"/>
      <c r="D19" s="310"/>
      <c r="E19" s="311"/>
      <c r="F19" s="312"/>
      <c r="G19" s="313"/>
      <c r="H19" s="314"/>
      <c r="I19" s="314"/>
      <c r="J19" s="315"/>
      <c r="K19" s="316"/>
      <c r="L19" s="317"/>
      <c r="M19" s="295"/>
      <c r="N19" s="295"/>
      <c r="O19" s="295"/>
      <c r="P19" s="292"/>
      <c r="Q19" s="326"/>
      <c r="R19" s="296"/>
      <c r="S19" s="294"/>
      <c r="T19" s="295"/>
      <c r="U19" s="295"/>
      <c r="V19" s="292"/>
      <c r="W19" s="290"/>
      <c r="X19" s="291"/>
      <c r="Y19" s="291"/>
      <c r="Z19" s="292"/>
      <c r="AA19" s="105"/>
      <c r="AB19" s="101"/>
      <c r="AC19" s="101"/>
      <c r="AD19" s="297"/>
      <c r="AE19" s="294"/>
      <c r="AF19" s="295"/>
      <c r="AG19" s="295"/>
      <c r="AH19" s="292"/>
      <c r="AI19" s="294"/>
      <c r="AJ19" s="295"/>
      <c r="AK19" s="295"/>
      <c r="AL19" s="297"/>
      <c r="AM19" s="295"/>
      <c r="AN19" s="295"/>
      <c r="AO19" s="295"/>
      <c r="AP19" s="292"/>
      <c r="AQ19" s="294"/>
      <c r="AR19" s="295"/>
      <c r="AS19" s="295"/>
      <c r="AT19" s="298"/>
      <c r="AU19" s="293"/>
      <c r="AV19" s="296"/>
      <c r="AW19" s="294"/>
      <c r="AX19" s="295"/>
      <c r="AY19" s="295"/>
      <c r="AZ19" s="298"/>
      <c r="BA19" s="299"/>
    </row>
    <row r="20" spans="1:53" x14ac:dyDescent="0.25">
      <c r="A20" s="9" t="s">
        <v>15</v>
      </c>
      <c r="B20" s="90"/>
      <c r="C20" s="91"/>
      <c r="D20" s="91"/>
      <c r="E20" s="113"/>
      <c r="F20" s="96"/>
      <c r="G20" s="162"/>
      <c r="H20" s="163"/>
      <c r="I20" s="163"/>
      <c r="J20" s="302"/>
      <c r="K20" s="303"/>
      <c r="L20" s="304"/>
      <c r="M20" s="97"/>
      <c r="N20" s="93"/>
      <c r="O20" s="93"/>
      <c r="P20" s="95"/>
      <c r="Q20" s="104"/>
      <c r="R20" s="192"/>
      <c r="S20" s="92"/>
      <c r="T20" s="93"/>
      <c r="U20" s="93"/>
      <c r="V20" s="94"/>
      <c r="W20" s="92"/>
      <c r="X20" s="84"/>
      <c r="Y20" s="84"/>
      <c r="Z20" s="89"/>
      <c r="AA20" s="105"/>
      <c r="AB20" s="101"/>
      <c r="AC20" s="101"/>
      <c r="AD20" s="98"/>
      <c r="AE20" s="92"/>
      <c r="AF20" s="93"/>
      <c r="AG20" s="93"/>
      <c r="AH20" s="99"/>
      <c r="AI20" s="105"/>
      <c r="AJ20" s="101"/>
      <c r="AK20" s="101"/>
      <c r="AL20" s="99"/>
      <c r="AM20" s="101"/>
      <c r="AN20" s="101"/>
      <c r="AO20" s="101"/>
      <c r="AP20" s="102"/>
      <c r="AQ20" s="105"/>
      <c r="AR20" s="101"/>
      <c r="AS20" s="101"/>
      <c r="AT20" s="102"/>
      <c r="AU20" s="111"/>
      <c r="AV20" s="192"/>
      <c r="AW20" s="92"/>
      <c r="AX20" s="93"/>
      <c r="AY20" s="100"/>
      <c r="AZ20" s="205"/>
      <c r="BA20" s="87"/>
    </row>
    <row r="21" spans="1:53" ht="30" x14ac:dyDescent="0.25">
      <c r="A21" s="10" t="s">
        <v>9</v>
      </c>
      <c r="B21" s="60">
        <v>694.28</v>
      </c>
      <c r="C21" s="61">
        <v>606.80999999999995</v>
      </c>
      <c r="D21" s="61">
        <v>87.47</v>
      </c>
      <c r="E21" s="62">
        <f>D21/B21</f>
        <v>0.12598663363484475</v>
      </c>
      <c r="F21" s="14">
        <v>1500</v>
      </c>
      <c r="G21" s="13">
        <v>594.29999999999995</v>
      </c>
      <c r="H21" s="8">
        <v>594.29999999999995</v>
      </c>
      <c r="I21" s="8">
        <f>SUM(G21-H21)</f>
        <v>0</v>
      </c>
      <c r="J21" s="62">
        <f>I21/G21</f>
        <v>0</v>
      </c>
      <c r="K21" s="198" t="s">
        <v>73</v>
      </c>
      <c r="L21" s="196">
        <v>14</v>
      </c>
      <c r="M21" s="13">
        <v>606.41999999999996</v>
      </c>
      <c r="N21" s="8">
        <v>606.41999999999996</v>
      </c>
      <c r="O21" s="8">
        <v>0</v>
      </c>
      <c r="P21" s="62">
        <f>O21/M21</f>
        <v>0</v>
      </c>
      <c r="Q21" s="8">
        <v>2871.52</v>
      </c>
      <c r="R21" s="215">
        <v>10</v>
      </c>
      <c r="S21" s="25"/>
      <c r="T21" s="26"/>
      <c r="U21" s="26"/>
      <c r="V21" s="28"/>
      <c r="W21" s="13">
        <v>594.29999999999995</v>
      </c>
      <c r="X21" s="8">
        <v>594.29999999999995</v>
      </c>
      <c r="Y21" s="8">
        <v>0</v>
      </c>
      <c r="Z21" s="62">
        <f>Y21/W21</f>
        <v>0</v>
      </c>
      <c r="AA21" s="13">
        <v>539.4</v>
      </c>
      <c r="AB21" s="8">
        <v>539.4</v>
      </c>
      <c r="AC21" s="8">
        <f>SUM(AA21-AB21)</f>
        <v>0</v>
      </c>
      <c r="AD21" s="114">
        <f>AC21/AA21</f>
        <v>0</v>
      </c>
      <c r="AE21" s="25"/>
      <c r="AF21" s="26"/>
      <c r="AG21" s="26"/>
      <c r="AH21" s="27"/>
      <c r="AI21" s="25"/>
      <c r="AJ21" s="26"/>
      <c r="AK21" s="26"/>
      <c r="AL21" s="43"/>
      <c r="AM21" s="41"/>
      <c r="AN21" s="26"/>
      <c r="AO21" s="26"/>
      <c r="AP21" s="43"/>
      <c r="AQ21" s="13">
        <v>1207.3599999999999</v>
      </c>
      <c r="AR21" s="66">
        <v>1157.3599999999999</v>
      </c>
      <c r="AS21" s="42">
        <f t="shared" si="5"/>
        <v>50</v>
      </c>
      <c r="AT21" s="62">
        <f>AS21/AQ21</f>
        <v>4.1412668963689378E-2</v>
      </c>
      <c r="AU21" s="108" t="s">
        <v>66</v>
      </c>
      <c r="AV21" s="282">
        <v>64</v>
      </c>
      <c r="AW21" s="25"/>
      <c r="AX21" s="26"/>
      <c r="AY21" s="26"/>
      <c r="AZ21" s="41"/>
      <c r="BA21" s="173"/>
    </row>
    <row r="22" spans="1:53" ht="30" x14ac:dyDescent="0.25">
      <c r="A22" s="10" t="s">
        <v>10</v>
      </c>
      <c r="B22" s="60">
        <v>1458.27</v>
      </c>
      <c r="C22" s="61">
        <v>1274.55</v>
      </c>
      <c r="D22" s="61">
        <v>183.72</v>
      </c>
      <c r="E22" s="62">
        <f t="shared" ref="E22:E26" si="15">D22/B22</f>
        <v>0.12598489991565348</v>
      </c>
      <c r="F22" s="14">
        <v>3000</v>
      </c>
      <c r="G22" s="13">
        <v>1195.8599999999999</v>
      </c>
      <c r="H22" s="8">
        <v>1135.7</v>
      </c>
      <c r="I22" s="8">
        <f t="shared" ref="I22:I26" si="16">SUM(G22-H22)</f>
        <v>60.159999999999854</v>
      </c>
      <c r="J22" s="62">
        <f t="shared" ref="J22:J26" si="17">I22/G22</f>
        <v>5.0306892111116566E-2</v>
      </c>
      <c r="K22" s="198" t="s">
        <v>73</v>
      </c>
      <c r="L22" s="196">
        <v>8</v>
      </c>
      <c r="M22" s="13">
        <v>1220.26</v>
      </c>
      <c r="N22" s="8">
        <v>1220.26</v>
      </c>
      <c r="O22" s="8">
        <v>0</v>
      </c>
      <c r="P22" s="62">
        <f t="shared" ref="P22:P26" si="18">O22/M22</f>
        <v>0</v>
      </c>
      <c r="Q22" s="8">
        <v>5772.04</v>
      </c>
      <c r="R22" s="215">
        <v>2</v>
      </c>
      <c r="S22" s="25"/>
      <c r="T22" s="26"/>
      <c r="U22" s="26"/>
      <c r="V22" s="28"/>
      <c r="W22" s="13">
        <v>1195.8599999999999</v>
      </c>
      <c r="X22" s="8">
        <v>1135.7</v>
      </c>
      <c r="Y22" s="8">
        <v>60.16</v>
      </c>
      <c r="Z22" s="62">
        <f t="shared" ref="Z22:Z26" si="19">Y22/W22</f>
        <v>5.0306892111116684E-2</v>
      </c>
      <c r="AA22" s="13">
        <v>1078.81</v>
      </c>
      <c r="AB22" s="8">
        <v>1078.81</v>
      </c>
      <c r="AC22" s="8">
        <f t="shared" ref="AC22:AC26" si="20">SUM(AA22-AB22)</f>
        <v>0</v>
      </c>
      <c r="AD22" s="114">
        <f>AC22/AA22</f>
        <v>0</v>
      </c>
      <c r="AE22" s="25"/>
      <c r="AF22" s="26"/>
      <c r="AG22" s="26"/>
      <c r="AH22" s="27"/>
      <c r="AI22" s="25"/>
      <c r="AJ22" s="26"/>
      <c r="AK22" s="26"/>
      <c r="AL22" s="43"/>
      <c r="AM22" s="41"/>
      <c r="AN22" s="26"/>
      <c r="AO22" s="26"/>
      <c r="AP22" s="43"/>
      <c r="AQ22" s="13">
        <v>1207.3599999999999</v>
      </c>
      <c r="AR22" s="8">
        <v>1107.3599999999999</v>
      </c>
      <c r="AS22" s="42">
        <f t="shared" si="5"/>
        <v>100</v>
      </c>
      <c r="AT22" s="62">
        <f>AS22/AQ22</f>
        <v>8.2825337927378756E-2</v>
      </c>
      <c r="AU22" s="108" t="s">
        <v>67</v>
      </c>
      <c r="AV22" s="282" t="s">
        <v>87</v>
      </c>
      <c r="AW22" s="25"/>
      <c r="AX22" s="26"/>
      <c r="AY22" s="26"/>
      <c r="AZ22" s="41"/>
      <c r="BA22" s="173"/>
    </row>
    <row r="23" spans="1:53" ht="30" x14ac:dyDescent="0.25">
      <c r="A23" s="10" t="s">
        <v>11</v>
      </c>
      <c r="B23" s="60">
        <v>2013.84</v>
      </c>
      <c r="C23" s="61">
        <v>1760.13</v>
      </c>
      <c r="D23" s="61">
        <f t="shared" ref="D23:D26" si="21">SUM(B23-C23)</f>
        <v>253.70999999999981</v>
      </c>
      <c r="E23" s="62">
        <f t="shared" si="15"/>
        <v>0.12598319628173033</v>
      </c>
      <c r="F23" s="14">
        <v>3000</v>
      </c>
      <c r="G23" s="13">
        <v>1497.52</v>
      </c>
      <c r="H23" s="8">
        <v>1407.2</v>
      </c>
      <c r="I23" s="8">
        <f t="shared" si="16"/>
        <v>90.319999999999936</v>
      </c>
      <c r="J23" s="62">
        <f t="shared" si="17"/>
        <v>6.031305091083921E-2</v>
      </c>
      <c r="K23" s="198" t="s">
        <v>73</v>
      </c>
      <c r="L23" s="196">
        <v>4</v>
      </c>
      <c r="M23" s="13">
        <v>1528.08</v>
      </c>
      <c r="N23" s="8">
        <v>1528.08</v>
      </c>
      <c r="O23" s="8">
        <v>0</v>
      </c>
      <c r="P23" s="62">
        <f>O23/M23</f>
        <v>0</v>
      </c>
      <c r="Q23" s="8">
        <v>7281.93</v>
      </c>
      <c r="R23" s="215">
        <v>3</v>
      </c>
      <c r="S23" s="25"/>
      <c r="T23" s="26"/>
      <c r="U23" s="26"/>
      <c r="V23" s="28"/>
      <c r="W23" s="13">
        <v>1497.52</v>
      </c>
      <c r="X23" s="8">
        <v>1407.2</v>
      </c>
      <c r="Y23" s="8">
        <v>90.32</v>
      </c>
      <c r="Z23" s="62">
        <f t="shared" si="19"/>
        <v>6.0313050910839251E-2</v>
      </c>
      <c r="AA23" s="13">
        <v>1510.34</v>
      </c>
      <c r="AB23" s="8">
        <v>1510.34</v>
      </c>
      <c r="AC23" s="8">
        <f t="shared" si="20"/>
        <v>0</v>
      </c>
      <c r="AD23" s="114">
        <f t="shared" ref="AD23:AD26" si="22">AC23/AA23</f>
        <v>0</v>
      </c>
      <c r="AE23" s="25"/>
      <c r="AF23" s="26"/>
      <c r="AG23" s="26"/>
      <c r="AH23" s="27"/>
      <c r="AI23" s="25"/>
      <c r="AJ23" s="26"/>
      <c r="AK23" s="26"/>
      <c r="AL23" s="43"/>
      <c r="AM23" s="41"/>
      <c r="AN23" s="26"/>
      <c r="AO23" s="26"/>
      <c r="AP23" s="43"/>
      <c r="AQ23" s="13">
        <v>1207.3599999999999</v>
      </c>
      <c r="AR23" s="8">
        <v>1107.3599999999999</v>
      </c>
      <c r="AS23" s="42">
        <f t="shared" si="5"/>
        <v>100</v>
      </c>
      <c r="AT23" s="62">
        <f t="shared" ref="AT23:AT26" si="23">AS23/AQ23</f>
        <v>8.2825337927378756E-2</v>
      </c>
      <c r="AU23" s="108" t="s">
        <v>67</v>
      </c>
      <c r="AV23" s="282" t="s">
        <v>64</v>
      </c>
      <c r="AW23" s="25"/>
      <c r="AX23" s="26"/>
      <c r="AY23" s="26"/>
      <c r="AZ23" s="41"/>
      <c r="BA23" s="173"/>
    </row>
    <row r="24" spans="1:53" ht="30" x14ac:dyDescent="0.25">
      <c r="A24" s="10" t="s">
        <v>12</v>
      </c>
      <c r="B24" s="60">
        <v>2013.84</v>
      </c>
      <c r="C24" s="61">
        <v>1760.13</v>
      </c>
      <c r="D24" s="61">
        <f t="shared" si="21"/>
        <v>253.70999999999981</v>
      </c>
      <c r="E24" s="62">
        <f t="shared" si="15"/>
        <v>0.12598319628173033</v>
      </c>
      <c r="F24" s="14">
        <v>3000</v>
      </c>
      <c r="G24" s="13">
        <v>1744.52</v>
      </c>
      <c r="H24" s="8">
        <v>1629.5</v>
      </c>
      <c r="I24" s="8">
        <f t="shared" si="16"/>
        <v>115.01999999999998</v>
      </c>
      <c r="J24" s="62">
        <f t="shared" si="17"/>
        <v>6.5932176185999572E-2</v>
      </c>
      <c r="K24" s="198" t="s">
        <v>73</v>
      </c>
      <c r="L24" s="196">
        <v>15</v>
      </c>
      <c r="M24" s="13">
        <v>1780.12</v>
      </c>
      <c r="N24" s="8">
        <v>1780.12</v>
      </c>
      <c r="O24" s="8">
        <v>0</v>
      </c>
      <c r="P24" s="62">
        <f t="shared" si="18"/>
        <v>0</v>
      </c>
      <c r="Q24" s="8">
        <v>7750</v>
      </c>
      <c r="R24" s="215">
        <v>25</v>
      </c>
      <c r="S24" s="25"/>
      <c r="T24" s="26"/>
      <c r="U24" s="26"/>
      <c r="V24" s="28"/>
      <c r="W24" s="13">
        <v>1744.52</v>
      </c>
      <c r="X24" s="8">
        <v>1629.49</v>
      </c>
      <c r="Y24" s="8">
        <v>115.03</v>
      </c>
      <c r="Z24" s="62">
        <f>Y24/W24</f>
        <v>6.5937908421800834E-2</v>
      </c>
      <c r="AA24" s="13">
        <v>1510.34</v>
      </c>
      <c r="AB24" s="8">
        <v>1510.34</v>
      </c>
      <c r="AC24" s="8">
        <f t="shared" si="20"/>
        <v>0</v>
      </c>
      <c r="AD24" s="114">
        <f t="shared" si="22"/>
        <v>0</v>
      </c>
      <c r="AE24" s="25"/>
      <c r="AF24" s="26"/>
      <c r="AG24" s="26"/>
      <c r="AH24" s="27"/>
      <c r="AI24" s="25"/>
      <c r="AJ24" s="26"/>
      <c r="AK24" s="26"/>
      <c r="AL24" s="43"/>
      <c r="AM24" s="41"/>
      <c r="AN24" s="26"/>
      <c r="AO24" s="26"/>
      <c r="AP24" s="43"/>
      <c r="AQ24" s="13">
        <v>1207.3599999999999</v>
      </c>
      <c r="AR24" s="8">
        <v>1107.3599999999999</v>
      </c>
      <c r="AS24" s="42">
        <f t="shared" si="5"/>
        <v>100</v>
      </c>
      <c r="AT24" s="62">
        <f t="shared" si="23"/>
        <v>8.2825337927378756E-2</v>
      </c>
      <c r="AU24" s="108" t="s">
        <v>67</v>
      </c>
      <c r="AV24" s="282" t="s">
        <v>64</v>
      </c>
      <c r="AW24" s="25"/>
      <c r="AX24" s="26"/>
      <c r="AY24" s="26"/>
      <c r="AZ24" s="41"/>
      <c r="BA24" s="173"/>
    </row>
    <row r="25" spans="1:53" ht="30" x14ac:dyDescent="0.25">
      <c r="A25" s="10" t="s">
        <v>13</v>
      </c>
      <c r="B25" s="60">
        <v>1249.96</v>
      </c>
      <c r="C25" s="61">
        <v>1092.53</v>
      </c>
      <c r="D25" s="61">
        <f t="shared" si="21"/>
        <v>157.43000000000006</v>
      </c>
      <c r="E25" s="62">
        <f t="shared" si="15"/>
        <v>0.12594803033697083</v>
      </c>
      <c r="F25" s="14">
        <v>3000</v>
      </c>
      <c r="G25" s="13">
        <v>895.96</v>
      </c>
      <c r="H25" s="8">
        <v>865.79</v>
      </c>
      <c r="I25" s="8">
        <f t="shared" si="16"/>
        <v>30.170000000000073</v>
      </c>
      <c r="J25" s="62">
        <f t="shared" si="17"/>
        <v>3.3673378275815964E-2</v>
      </c>
      <c r="K25" s="198" t="s">
        <v>73</v>
      </c>
      <c r="L25" s="196">
        <v>8</v>
      </c>
      <c r="M25" s="13">
        <v>914.24</v>
      </c>
      <c r="N25" s="8">
        <v>914.24</v>
      </c>
      <c r="O25" s="8">
        <v>0</v>
      </c>
      <c r="P25" s="62">
        <f t="shared" si="18"/>
        <v>0</v>
      </c>
      <c r="Q25" s="8">
        <v>4381.55</v>
      </c>
      <c r="R25" s="215">
        <v>2</v>
      </c>
      <c r="S25" s="25"/>
      <c r="T25" s="26"/>
      <c r="U25" s="26"/>
      <c r="V25" s="28"/>
      <c r="W25" s="13">
        <v>895.96</v>
      </c>
      <c r="X25" s="8">
        <v>865.79</v>
      </c>
      <c r="Y25" s="8">
        <v>30.17</v>
      </c>
      <c r="Z25" s="62">
        <f t="shared" si="19"/>
        <v>3.3673378275815888E-2</v>
      </c>
      <c r="AA25" s="13">
        <v>1078.81</v>
      </c>
      <c r="AB25" s="8">
        <v>1078.81</v>
      </c>
      <c r="AC25" s="8">
        <f t="shared" si="20"/>
        <v>0</v>
      </c>
      <c r="AD25" s="114">
        <f t="shared" si="22"/>
        <v>0</v>
      </c>
      <c r="AE25" s="25"/>
      <c r="AF25" s="26"/>
      <c r="AG25" s="26"/>
      <c r="AH25" s="27"/>
      <c r="AI25" s="25"/>
      <c r="AJ25" s="26"/>
      <c r="AK25" s="26"/>
      <c r="AL25" s="43"/>
      <c r="AM25" s="41"/>
      <c r="AN25" s="26"/>
      <c r="AO25" s="26"/>
      <c r="AP25" s="43"/>
      <c r="AQ25" s="13">
        <v>1207.3599999999999</v>
      </c>
      <c r="AR25" s="8">
        <v>1107.3599999999999</v>
      </c>
      <c r="AS25" s="42">
        <f t="shared" si="5"/>
        <v>100</v>
      </c>
      <c r="AT25" s="62">
        <f t="shared" si="23"/>
        <v>8.2825337927378756E-2</v>
      </c>
      <c r="AU25" s="108" t="s">
        <v>67</v>
      </c>
      <c r="AV25" s="282" t="s">
        <v>64</v>
      </c>
      <c r="AW25" s="25"/>
      <c r="AX25" s="26"/>
      <c r="AY25" s="26"/>
      <c r="AZ25" s="41"/>
      <c r="BA25" s="172"/>
    </row>
    <row r="26" spans="1:53" ht="30" x14ac:dyDescent="0.25">
      <c r="A26" s="10" t="s">
        <v>14</v>
      </c>
      <c r="B26" s="60">
        <v>1249.96</v>
      </c>
      <c r="C26" s="61">
        <v>1092.53</v>
      </c>
      <c r="D26" s="61">
        <f t="shared" si="21"/>
        <v>157.43000000000006</v>
      </c>
      <c r="E26" s="62">
        <f t="shared" si="15"/>
        <v>0.12594803033697083</v>
      </c>
      <c r="F26" s="14">
        <v>3000</v>
      </c>
      <c r="G26" s="13">
        <v>1142.94</v>
      </c>
      <c r="H26" s="8">
        <v>1088.08</v>
      </c>
      <c r="I26" s="8">
        <f t="shared" si="16"/>
        <v>54.860000000000127</v>
      </c>
      <c r="J26" s="62">
        <f t="shared" si="17"/>
        <v>4.7999020071044958E-2</v>
      </c>
      <c r="K26" s="198" t="s">
        <v>73</v>
      </c>
      <c r="L26" s="196">
        <v>3</v>
      </c>
      <c r="M26" s="13">
        <v>1166.26</v>
      </c>
      <c r="N26" s="8">
        <v>1166.26</v>
      </c>
      <c r="O26" s="8">
        <v>0</v>
      </c>
      <c r="P26" s="62">
        <f t="shared" si="18"/>
        <v>0</v>
      </c>
      <c r="Q26" s="8">
        <v>5618.68</v>
      </c>
      <c r="R26" s="215">
        <v>0</v>
      </c>
      <c r="S26" s="25"/>
      <c r="T26" s="26"/>
      <c r="U26" s="26"/>
      <c r="V26" s="28"/>
      <c r="W26" s="13">
        <v>1142.94</v>
      </c>
      <c r="X26" s="8">
        <v>1088.07</v>
      </c>
      <c r="Y26" s="8">
        <v>54.87</v>
      </c>
      <c r="Z26" s="62">
        <f t="shared" si="19"/>
        <v>4.8007769436715836E-2</v>
      </c>
      <c r="AA26" s="13">
        <v>1510.34</v>
      </c>
      <c r="AB26" s="8">
        <v>1510.34</v>
      </c>
      <c r="AC26" s="8">
        <f t="shared" si="20"/>
        <v>0</v>
      </c>
      <c r="AD26" s="114">
        <f t="shared" si="22"/>
        <v>0</v>
      </c>
      <c r="AE26" s="25"/>
      <c r="AF26" s="26"/>
      <c r="AG26" s="26"/>
      <c r="AH26" s="27"/>
      <c r="AI26" s="25"/>
      <c r="AJ26" s="26"/>
      <c r="AK26" s="26"/>
      <c r="AL26" s="43"/>
      <c r="AM26" s="41"/>
      <c r="AN26" s="26"/>
      <c r="AO26" s="26"/>
      <c r="AP26" s="43"/>
      <c r="AQ26" s="13">
        <v>1207.3599999999999</v>
      </c>
      <c r="AR26" s="8">
        <v>1107.3599999999999</v>
      </c>
      <c r="AS26" s="42">
        <f t="shared" si="5"/>
        <v>100</v>
      </c>
      <c r="AT26" s="62">
        <f t="shared" si="23"/>
        <v>8.2825337927378756E-2</v>
      </c>
      <c r="AU26" s="108" t="s">
        <v>67</v>
      </c>
      <c r="AV26" s="282" t="s">
        <v>64</v>
      </c>
      <c r="AW26" s="25"/>
      <c r="AX26" s="26"/>
      <c r="AY26" s="26"/>
      <c r="AZ26" s="41"/>
      <c r="BA26" s="172"/>
    </row>
    <row r="27" spans="1:53" x14ac:dyDescent="0.25">
      <c r="A27" s="87"/>
      <c r="B27" s="290"/>
      <c r="C27" s="291"/>
      <c r="D27" s="291"/>
      <c r="E27" s="292"/>
      <c r="F27" s="300"/>
      <c r="G27" s="294"/>
      <c r="H27" s="295"/>
      <c r="I27" s="295"/>
      <c r="J27" s="292"/>
      <c r="K27" s="329"/>
      <c r="L27" s="330"/>
      <c r="M27" s="294"/>
      <c r="N27" s="295"/>
      <c r="O27" s="295"/>
      <c r="P27" s="292"/>
      <c r="Q27" s="97"/>
      <c r="R27" s="331"/>
      <c r="S27" s="294"/>
      <c r="T27" s="295"/>
      <c r="U27" s="295"/>
      <c r="V27" s="295"/>
      <c r="W27" s="294"/>
      <c r="X27" s="295"/>
      <c r="Y27" s="295"/>
      <c r="Z27" s="292"/>
      <c r="AA27" s="105"/>
      <c r="AB27" s="101"/>
      <c r="AC27" s="101"/>
      <c r="AD27" s="356"/>
      <c r="AE27" s="294"/>
      <c r="AF27" s="295"/>
      <c r="AG27" s="295"/>
      <c r="AH27" s="332"/>
      <c r="AI27" s="333"/>
      <c r="AJ27" s="334"/>
      <c r="AK27" s="334"/>
      <c r="AL27" s="99"/>
      <c r="AM27" s="105"/>
      <c r="AN27" s="101"/>
      <c r="AO27" s="101"/>
      <c r="AP27" s="99"/>
      <c r="AQ27" s="105"/>
      <c r="AR27" s="101"/>
      <c r="AS27" s="101"/>
      <c r="AT27" s="298"/>
      <c r="AU27" s="335"/>
      <c r="AV27" s="420"/>
      <c r="AW27" s="294"/>
      <c r="AX27" s="295"/>
      <c r="AY27" s="101"/>
      <c r="AZ27" s="97"/>
      <c r="BA27" s="183"/>
    </row>
    <row r="28" spans="1:53" x14ac:dyDescent="0.25">
      <c r="A28" s="427" t="s">
        <v>121</v>
      </c>
      <c r="B28" s="428" t="s">
        <v>94</v>
      </c>
      <c r="C28" s="429"/>
      <c r="D28" s="429"/>
      <c r="E28" s="430"/>
      <c r="F28" s="431"/>
      <c r="G28" s="440"/>
      <c r="H28" s="432"/>
      <c r="I28" s="432"/>
      <c r="J28" s="433"/>
      <c r="K28" s="456"/>
      <c r="L28" s="457"/>
      <c r="M28" s="436" t="s">
        <v>94</v>
      </c>
      <c r="N28" s="437"/>
      <c r="O28" s="437"/>
      <c r="P28" s="430"/>
      <c r="Q28" s="438"/>
      <c r="R28" s="439"/>
      <c r="S28" s="440"/>
      <c r="T28" s="432"/>
      <c r="U28" s="432"/>
      <c r="V28" s="432"/>
      <c r="W28" s="440"/>
      <c r="X28" s="432"/>
      <c r="Y28" s="432"/>
      <c r="Z28" s="433"/>
      <c r="AA28" s="436" t="s">
        <v>94</v>
      </c>
      <c r="AB28" s="437"/>
      <c r="AC28" s="458"/>
      <c r="AD28" s="459"/>
      <c r="AE28" s="440"/>
      <c r="AF28" s="432"/>
      <c r="AG28" s="432"/>
      <c r="AH28" s="460"/>
      <c r="AI28" s="461"/>
      <c r="AJ28" s="462"/>
      <c r="AK28" s="462"/>
      <c r="AL28" s="463"/>
      <c r="AM28" s="464"/>
      <c r="AN28" s="465"/>
      <c r="AO28" s="465"/>
      <c r="AP28" s="466"/>
      <c r="AQ28" s="467"/>
      <c r="AR28" s="468"/>
      <c r="AS28" s="468"/>
      <c r="AT28" s="469"/>
      <c r="AU28" s="470"/>
      <c r="AV28" s="421"/>
      <c r="AW28" s="362"/>
      <c r="AX28" s="363"/>
      <c r="AY28" s="359"/>
      <c r="AZ28" s="41"/>
      <c r="BA28" s="172"/>
    </row>
    <row r="29" spans="1:53" x14ac:dyDescent="0.25">
      <c r="A29" s="446" t="s">
        <v>122</v>
      </c>
      <c r="B29" s="428" t="s">
        <v>95</v>
      </c>
      <c r="C29" s="429"/>
      <c r="D29" s="429"/>
      <c r="E29" s="430"/>
      <c r="F29" s="431"/>
      <c r="G29" s="440"/>
      <c r="H29" s="432"/>
      <c r="I29" s="432"/>
      <c r="J29" s="433"/>
      <c r="K29" s="456"/>
      <c r="L29" s="457"/>
      <c r="M29" s="436" t="s">
        <v>106</v>
      </c>
      <c r="N29" s="437"/>
      <c r="O29" s="437"/>
      <c r="P29" s="430"/>
      <c r="Q29" s="438"/>
      <c r="R29" s="439"/>
      <c r="S29" s="440"/>
      <c r="T29" s="432"/>
      <c r="U29" s="432"/>
      <c r="V29" s="432"/>
      <c r="W29" s="440"/>
      <c r="X29" s="432"/>
      <c r="Y29" s="432"/>
      <c r="Z29" s="433"/>
      <c r="AA29" s="436" t="s">
        <v>107</v>
      </c>
      <c r="AB29" s="437"/>
      <c r="AC29" s="437"/>
      <c r="AD29" s="459"/>
      <c r="AE29" s="440"/>
      <c r="AF29" s="432"/>
      <c r="AG29" s="432"/>
      <c r="AH29" s="460"/>
      <c r="AI29" s="461"/>
      <c r="AJ29" s="462"/>
      <c r="AK29" s="462"/>
      <c r="AL29" s="471"/>
      <c r="AM29" s="464"/>
      <c r="AN29" s="465"/>
      <c r="AO29" s="465"/>
      <c r="AP29" s="466"/>
      <c r="AQ29" s="467"/>
      <c r="AR29" s="468"/>
      <c r="AS29" s="468"/>
      <c r="AT29" s="469"/>
      <c r="AU29" s="470"/>
      <c r="AV29" s="422"/>
      <c r="AW29" s="362"/>
      <c r="AX29" s="363"/>
      <c r="AY29" s="359"/>
      <c r="AZ29" s="41"/>
      <c r="BA29" s="172"/>
    </row>
    <row r="30" spans="1:53" x14ac:dyDescent="0.25">
      <c r="A30" s="446" t="s">
        <v>100</v>
      </c>
      <c r="B30" s="472">
        <v>0.2</v>
      </c>
      <c r="C30" s="429"/>
      <c r="D30" s="429"/>
      <c r="E30" s="430"/>
      <c r="F30" s="431"/>
      <c r="G30" s="440"/>
      <c r="H30" s="432"/>
      <c r="I30" s="432"/>
      <c r="J30" s="433"/>
      <c r="K30" s="456"/>
      <c r="L30" s="457"/>
      <c r="M30" s="473">
        <v>0.2</v>
      </c>
      <c r="N30" s="437"/>
      <c r="O30" s="437"/>
      <c r="P30" s="430"/>
      <c r="Q30" s="438"/>
      <c r="R30" s="439"/>
      <c r="S30" s="440"/>
      <c r="T30" s="432"/>
      <c r="U30" s="432"/>
      <c r="V30" s="432"/>
      <c r="W30" s="440"/>
      <c r="X30" s="432"/>
      <c r="Y30" s="432"/>
      <c r="Z30" s="433"/>
      <c r="AA30" s="472">
        <v>0.2</v>
      </c>
      <c r="AB30" s="437"/>
      <c r="AC30" s="437"/>
      <c r="AD30" s="459"/>
      <c r="AE30" s="440"/>
      <c r="AF30" s="432"/>
      <c r="AG30" s="432"/>
      <c r="AH30" s="460"/>
      <c r="AI30" s="461"/>
      <c r="AJ30" s="462"/>
      <c r="AK30" s="462"/>
      <c r="AL30" s="463"/>
      <c r="AM30" s="464"/>
      <c r="AN30" s="465"/>
      <c r="AO30" s="465"/>
      <c r="AP30" s="466"/>
      <c r="AQ30" s="467"/>
      <c r="AR30" s="468"/>
      <c r="AS30" s="468"/>
      <c r="AT30" s="469"/>
      <c r="AU30" s="470"/>
      <c r="AV30" s="422"/>
      <c r="AW30" s="362"/>
      <c r="AX30" s="363"/>
      <c r="AY30" s="359"/>
      <c r="AZ30" s="41"/>
      <c r="BA30" s="172"/>
    </row>
    <row r="31" spans="1:53" x14ac:dyDescent="0.25">
      <c r="A31" s="446" t="s">
        <v>96</v>
      </c>
      <c r="B31" s="472">
        <v>0.2</v>
      </c>
      <c r="C31" s="429"/>
      <c r="D31" s="429"/>
      <c r="E31" s="430"/>
      <c r="F31" s="431"/>
      <c r="G31" s="440"/>
      <c r="H31" s="432"/>
      <c r="I31" s="432"/>
      <c r="J31" s="433"/>
      <c r="K31" s="456"/>
      <c r="L31" s="457"/>
      <c r="M31" s="473">
        <v>0.2</v>
      </c>
      <c r="N31" s="437"/>
      <c r="O31" s="437"/>
      <c r="P31" s="430"/>
      <c r="Q31" s="438"/>
      <c r="R31" s="439"/>
      <c r="S31" s="440"/>
      <c r="T31" s="432"/>
      <c r="U31" s="432"/>
      <c r="V31" s="432"/>
      <c r="W31" s="440"/>
      <c r="X31" s="432"/>
      <c r="Y31" s="432"/>
      <c r="Z31" s="433"/>
      <c r="AA31" s="436"/>
      <c r="AB31" s="437"/>
      <c r="AC31" s="437"/>
      <c r="AD31" s="459"/>
      <c r="AE31" s="440"/>
      <c r="AF31" s="432"/>
      <c r="AG31" s="432"/>
      <c r="AH31" s="460"/>
      <c r="AI31" s="461"/>
      <c r="AJ31" s="462"/>
      <c r="AK31" s="462"/>
      <c r="AL31" s="463"/>
      <c r="AM31" s="464"/>
      <c r="AN31" s="465"/>
      <c r="AO31" s="465"/>
      <c r="AP31" s="466"/>
      <c r="AQ31" s="467"/>
      <c r="AR31" s="468"/>
      <c r="AS31" s="468"/>
      <c r="AT31" s="469"/>
      <c r="AU31" s="470"/>
      <c r="AV31" s="422"/>
      <c r="AW31" s="362"/>
      <c r="AX31" s="363"/>
      <c r="AY31" s="359"/>
      <c r="AZ31" s="41"/>
      <c r="BA31" s="172"/>
    </row>
    <row r="32" spans="1:53" x14ac:dyDescent="0.25">
      <c r="A32" s="446" t="s">
        <v>97</v>
      </c>
      <c r="B32" s="472">
        <v>0.2</v>
      </c>
      <c r="C32" s="429"/>
      <c r="D32" s="429"/>
      <c r="E32" s="430"/>
      <c r="F32" s="431"/>
      <c r="G32" s="440"/>
      <c r="H32" s="432"/>
      <c r="I32" s="432"/>
      <c r="J32" s="433"/>
      <c r="K32" s="456"/>
      <c r="L32" s="457"/>
      <c r="M32" s="473">
        <v>0.2</v>
      </c>
      <c r="N32" s="437"/>
      <c r="O32" s="437"/>
      <c r="P32" s="430"/>
      <c r="Q32" s="438"/>
      <c r="R32" s="439"/>
      <c r="S32" s="440"/>
      <c r="T32" s="432"/>
      <c r="U32" s="432"/>
      <c r="V32" s="432"/>
      <c r="W32" s="440"/>
      <c r="X32" s="432"/>
      <c r="Y32" s="432"/>
      <c r="Z32" s="433"/>
      <c r="AA32" s="436"/>
      <c r="AB32" s="437"/>
      <c r="AC32" s="437"/>
      <c r="AD32" s="459"/>
      <c r="AE32" s="440"/>
      <c r="AF32" s="432"/>
      <c r="AG32" s="432"/>
      <c r="AH32" s="460"/>
      <c r="AI32" s="461"/>
      <c r="AJ32" s="462"/>
      <c r="AK32" s="462"/>
      <c r="AL32" s="463"/>
      <c r="AM32" s="464"/>
      <c r="AN32" s="465"/>
      <c r="AO32" s="465"/>
      <c r="AP32" s="466"/>
      <c r="AQ32" s="467"/>
      <c r="AR32" s="468"/>
      <c r="AS32" s="468"/>
      <c r="AT32" s="469"/>
      <c r="AU32" s="470"/>
      <c r="AV32" s="422"/>
      <c r="AW32" s="362"/>
      <c r="AX32" s="363"/>
      <c r="AY32" s="359"/>
      <c r="AZ32" s="41"/>
      <c r="BA32" s="172"/>
    </row>
    <row r="33" spans="1:53" x14ac:dyDescent="0.25">
      <c r="A33" s="446" t="s">
        <v>98</v>
      </c>
      <c r="B33" s="472">
        <v>0.2</v>
      </c>
      <c r="C33" s="429"/>
      <c r="D33" s="429"/>
      <c r="E33" s="430"/>
      <c r="F33" s="431"/>
      <c r="G33" s="440"/>
      <c r="H33" s="432"/>
      <c r="I33" s="432"/>
      <c r="J33" s="433"/>
      <c r="K33" s="456"/>
      <c r="L33" s="457"/>
      <c r="M33" s="473">
        <v>0.2</v>
      </c>
      <c r="N33" s="437"/>
      <c r="O33" s="437"/>
      <c r="P33" s="430"/>
      <c r="Q33" s="438"/>
      <c r="R33" s="439"/>
      <c r="S33" s="440"/>
      <c r="T33" s="432"/>
      <c r="U33" s="432"/>
      <c r="V33" s="432"/>
      <c r="W33" s="440"/>
      <c r="X33" s="432"/>
      <c r="Y33" s="432"/>
      <c r="Z33" s="433"/>
      <c r="AA33" s="472">
        <v>0.2</v>
      </c>
      <c r="AB33" s="437"/>
      <c r="AC33" s="437"/>
      <c r="AD33" s="459"/>
      <c r="AE33" s="440"/>
      <c r="AF33" s="432"/>
      <c r="AG33" s="432"/>
      <c r="AH33" s="460"/>
      <c r="AI33" s="467"/>
      <c r="AJ33" s="468"/>
      <c r="AK33" s="468"/>
      <c r="AL33" s="463"/>
      <c r="AM33" s="464"/>
      <c r="AN33" s="465"/>
      <c r="AO33" s="465"/>
      <c r="AP33" s="466"/>
      <c r="AQ33" s="461"/>
      <c r="AR33" s="462"/>
      <c r="AS33" s="462"/>
      <c r="AT33" s="474"/>
      <c r="AU33" s="475"/>
      <c r="AV33" s="422"/>
      <c r="AW33" s="362"/>
      <c r="AX33" s="363"/>
      <c r="AY33" s="359"/>
      <c r="AZ33" s="41"/>
      <c r="BA33" s="172"/>
    </row>
    <row r="34" spans="1:53" x14ac:dyDescent="0.25">
      <c r="A34" s="289"/>
      <c r="B34" s="309"/>
      <c r="C34" s="310"/>
      <c r="D34" s="310"/>
      <c r="E34" s="311"/>
      <c r="F34" s="312"/>
      <c r="G34" s="294"/>
      <c r="H34" s="336"/>
      <c r="I34" s="336"/>
      <c r="J34" s="336"/>
      <c r="K34" s="104"/>
      <c r="L34" s="337"/>
      <c r="M34" s="294"/>
      <c r="N34" s="336"/>
      <c r="O34" s="336"/>
      <c r="P34" s="337"/>
      <c r="Q34" s="338"/>
      <c r="R34" s="337"/>
      <c r="S34" s="339"/>
      <c r="T34" s="337"/>
      <c r="U34" s="337"/>
      <c r="V34" s="337"/>
      <c r="W34" s="339"/>
      <c r="X34" s="337"/>
      <c r="Y34" s="337"/>
      <c r="Z34" s="337"/>
      <c r="AA34" s="105"/>
      <c r="AB34" s="101"/>
      <c r="AC34" s="101"/>
      <c r="AD34" s="98"/>
      <c r="AE34" s="294"/>
      <c r="AF34" s="336"/>
      <c r="AG34" s="336"/>
      <c r="AH34" s="332"/>
      <c r="AI34" s="333"/>
      <c r="AJ34" s="334"/>
      <c r="AK34" s="334"/>
      <c r="AL34" s="332"/>
      <c r="AM34" s="336"/>
      <c r="AN34" s="336"/>
      <c r="AO34" s="336"/>
      <c r="AP34" s="341"/>
      <c r="AQ34" s="294"/>
      <c r="AR34" s="336"/>
      <c r="AS34" s="336"/>
      <c r="AT34" s="360"/>
      <c r="AU34" s="361"/>
      <c r="AV34" s="342"/>
      <c r="AW34" s="294"/>
      <c r="AX34" s="336"/>
      <c r="AY34" s="101"/>
      <c r="AZ34" s="205"/>
      <c r="BA34" s="87"/>
    </row>
    <row r="35" spans="1:53" x14ac:dyDescent="0.25">
      <c r="A35" s="9" t="s">
        <v>19</v>
      </c>
      <c r="B35" s="92"/>
      <c r="C35" s="93"/>
      <c r="D35" s="93"/>
      <c r="E35" s="100"/>
      <c r="F35" s="85"/>
      <c r="G35" s="92"/>
      <c r="H35" s="93"/>
      <c r="I35" s="93"/>
      <c r="J35" s="100"/>
      <c r="K35" s="84"/>
      <c r="L35" s="89"/>
      <c r="M35" s="83"/>
      <c r="N35" s="84"/>
      <c r="O35" s="84"/>
      <c r="P35" s="89"/>
      <c r="Q35" s="84"/>
      <c r="R35" s="89"/>
      <c r="S35" s="103"/>
      <c r="T35" s="104"/>
      <c r="U35" s="104"/>
      <c r="V35" s="95"/>
      <c r="W35" s="103"/>
      <c r="X35" s="104"/>
      <c r="Y35" s="104"/>
      <c r="Z35" s="95"/>
      <c r="AA35" s="105"/>
      <c r="AB35" s="314"/>
      <c r="AC35" s="101"/>
      <c r="AD35" s="98"/>
      <c r="AE35" s="105"/>
      <c r="AF35" s="101"/>
      <c r="AG35" s="97"/>
      <c r="AH35" s="99"/>
      <c r="AI35" s="105"/>
      <c r="AJ35" s="101"/>
      <c r="AK35" s="101"/>
      <c r="AL35" s="99"/>
      <c r="AM35" s="101"/>
      <c r="AN35" s="101"/>
      <c r="AO35" s="101"/>
      <c r="AP35" s="102"/>
      <c r="AQ35" s="105"/>
      <c r="AR35" s="101"/>
      <c r="AS35" s="101"/>
      <c r="AT35" s="102"/>
      <c r="AU35" s="87"/>
      <c r="AV35" s="23"/>
      <c r="AW35" s="92"/>
      <c r="AX35" s="93"/>
      <c r="AY35" s="93"/>
      <c r="AZ35" s="205"/>
      <c r="BA35" s="87"/>
    </row>
    <row r="36" spans="1:53" x14ac:dyDescent="0.25">
      <c r="A36" s="10" t="s">
        <v>9</v>
      </c>
      <c r="B36" s="60">
        <v>731.1</v>
      </c>
      <c r="C36" s="61">
        <v>628.26</v>
      </c>
      <c r="D36" s="61">
        <v>102.84</v>
      </c>
      <c r="E36" s="62">
        <f>D36/B36</f>
        <v>0.14066475174394746</v>
      </c>
      <c r="F36" s="106" t="s">
        <v>64</v>
      </c>
      <c r="G36" s="25"/>
      <c r="H36" s="26"/>
      <c r="I36" s="26"/>
      <c r="J36" s="28"/>
      <c r="K36" s="200"/>
      <c r="L36" s="151"/>
      <c r="M36" s="13">
        <v>762.12</v>
      </c>
      <c r="N36" s="8">
        <v>762.12</v>
      </c>
      <c r="O36" s="8">
        <v>0</v>
      </c>
      <c r="P36" s="72">
        <v>0</v>
      </c>
      <c r="Q36" s="197" t="s">
        <v>64</v>
      </c>
      <c r="R36" s="195">
        <v>2</v>
      </c>
      <c r="S36" s="25"/>
      <c r="T36" s="26"/>
      <c r="U36" s="26"/>
      <c r="V36" s="28"/>
      <c r="W36" s="13">
        <v>746.88</v>
      </c>
      <c r="X36" s="8">
        <v>672.19</v>
      </c>
      <c r="Y36" s="8">
        <v>74.69</v>
      </c>
      <c r="Z36" s="62">
        <f>Y36/W36</f>
        <v>0.10000267780634105</v>
      </c>
      <c r="AA36" s="13">
        <v>738.3</v>
      </c>
      <c r="AB36" s="8">
        <v>627.55999999999995</v>
      </c>
      <c r="AC36" s="66">
        <f>SUM(AA36-AB36)</f>
        <v>110.74000000000001</v>
      </c>
      <c r="AD36" s="352">
        <f>AC36/AA36</f>
        <v>0.14999322768522283</v>
      </c>
      <c r="AE36" s="25"/>
      <c r="AF36" s="26"/>
      <c r="AG36" s="26"/>
      <c r="AH36" s="27"/>
      <c r="AI36" s="13">
        <v>1285.43</v>
      </c>
      <c r="AJ36" s="8">
        <v>1237.03</v>
      </c>
      <c r="AK36" s="42">
        <f>SUM(AI36-AJ36)</f>
        <v>48.400000000000091</v>
      </c>
      <c r="AL36" s="114">
        <f>AK36/AI36</f>
        <v>3.7652769890231357E-2</v>
      </c>
      <c r="AM36" s="24">
        <v>730.38</v>
      </c>
      <c r="AN36" s="24">
        <v>730.38</v>
      </c>
      <c r="AO36" s="24">
        <v>0</v>
      </c>
      <c r="AP36" s="62">
        <f>AO36/AM36</f>
        <v>0</v>
      </c>
      <c r="AQ36" s="13">
        <v>1480.61</v>
      </c>
      <c r="AR36" s="66">
        <v>1430.61</v>
      </c>
      <c r="AS36" s="42">
        <f t="shared" si="5"/>
        <v>50</v>
      </c>
      <c r="AT36" s="136">
        <f>AS36/AQ36</f>
        <v>3.3769865123158702E-2</v>
      </c>
      <c r="AU36" s="109" t="s">
        <v>64</v>
      </c>
      <c r="AV36" s="195">
        <v>175</v>
      </c>
      <c r="AW36" s="25"/>
      <c r="AX36" s="26"/>
      <c r="AY36" s="26"/>
      <c r="AZ36" s="41"/>
      <c r="BA36" s="173"/>
    </row>
    <row r="37" spans="1:53" x14ac:dyDescent="0.25">
      <c r="A37" s="10" t="s">
        <v>10</v>
      </c>
      <c r="B37" s="60">
        <v>1462.28</v>
      </c>
      <c r="C37" s="61">
        <v>1186.3</v>
      </c>
      <c r="D37" s="61">
        <v>275.98</v>
      </c>
      <c r="E37" s="62">
        <f t="shared" ref="E37:E41" si="24">D37/B37</f>
        <v>0.18873266405886699</v>
      </c>
      <c r="F37" s="106" t="s">
        <v>64</v>
      </c>
      <c r="G37" s="25"/>
      <c r="H37" s="26"/>
      <c r="I37" s="26"/>
      <c r="J37" s="28"/>
      <c r="K37" s="200"/>
      <c r="L37" s="151"/>
      <c r="M37" s="13">
        <v>1511.56</v>
      </c>
      <c r="N37" s="8">
        <v>1436.62</v>
      </c>
      <c r="O37" s="8">
        <v>74.94</v>
      </c>
      <c r="P37" s="29">
        <v>0.1</v>
      </c>
      <c r="Q37" s="197" t="s">
        <v>64</v>
      </c>
      <c r="R37" s="195">
        <v>1</v>
      </c>
      <c r="S37" s="25"/>
      <c r="T37" s="26"/>
      <c r="U37" s="26"/>
      <c r="V37" s="28"/>
      <c r="W37" s="13">
        <v>1481.34</v>
      </c>
      <c r="X37" s="8">
        <v>1259.76</v>
      </c>
      <c r="Y37" s="8">
        <v>221.58</v>
      </c>
      <c r="Z37" s="62">
        <f>Y37/W37</f>
        <v>0.14958078496496416</v>
      </c>
      <c r="AA37" s="13">
        <v>1469.21</v>
      </c>
      <c r="AB37" s="8">
        <v>1248.8399999999999</v>
      </c>
      <c r="AC37" s="8">
        <v>220.38</v>
      </c>
      <c r="AD37" s="114">
        <f>AC37/AA37</f>
        <v>0.14999897904315923</v>
      </c>
      <c r="AE37" s="25"/>
      <c r="AF37" s="26"/>
      <c r="AG37" s="26"/>
      <c r="AH37" s="27"/>
      <c r="AI37" s="13">
        <v>1285.43</v>
      </c>
      <c r="AJ37" s="8">
        <v>1185.53</v>
      </c>
      <c r="AK37" s="42">
        <f t="shared" ref="AK37:AK41" si="25">SUM(AI37-AJ37)</f>
        <v>99.900000000000091</v>
      </c>
      <c r="AL37" s="114">
        <f>AK37/AI37</f>
        <v>7.7717184132936129E-2</v>
      </c>
      <c r="AM37" s="24">
        <v>1384.24</v>
      </c>
      <c r="AN37" s="24">
        <v>1173.08</v>
      </c>
      <c r="AO37" s="24">
        <v>211.16</v>
      </c>
      <c r="AP37" s="62">
        <f>AO37/AM37</f>
        <v>0.15254580130613188</v>
      </c>
      <c r="AQ37" s="13">
        <v>1480.61</v>
      </c>
      <c r="AR37" s="8">
        <v>1380.61</v>
      </c>
      <c r="AS37" s="42">
        <f t="shared" si="5"/>
        <v>100</v>
      </c>
      <c r="AT37" s="136">
        <f>AS37/AQ37</f>
        <v>6.7539730246317403E-2</v>
      </c>
      <c r="AU37" s="109" t="s">
        <v>64</v>
      </c>
      <c r="AV37" s="195" t="s">
        <v>88</v>
      </c>
      <c r="AW37" s="25"/>
      <c r="AX37" s="26"/>
      <c r="AY37" s="26"/>
      <c r="AZ37" s="41"/>
      <c r="BA37" s="204"/>
    </row>
    <row r="38" spans="1:53" x14ac:dyDescent="0.25">
      <c r="A38" s="10" t="s">
        <v>11</v>
      </c>
      <c r="B38" s="60">
        <v>2193.75</v>
      </c>
      <c r="C38" s="61">
        <v>1744.62</v>
      </c>
      <c r="D38" s="61">
        <v>449.13</v>
      </c>
      <c r="E38" s="62">
        <f t="shared" si="24"/>
        <v>0.20473162393162392</v>
      </c>
      <c r="F38" s="106" t="s">
        <v>64</v>
      </c>
      <c r="G38" s="25"/>
      <c r="H38" s="26"/>
      <c r="I38" s="26"/>
      <c r="J38" s="28"/>
      <c r="K38" s="200"/>
      <c r="L38" s="151"/>
      <c r="M38" s="13">
        <v>1893.96</v>
      </c>
      <c r="N38" s="8">
        <v>1780.78</v>
      </c>
      <c r="O38" s="8">
        <v>113.18</v>
      </c>
      <c r="P38" s="29">
        <v>0.1</v>
      </c>
      <c r="Q38" s="197" t="s">
        <v>64</v>
      </c>
      <c r="R38" s="195">
        <v>0</v>
      </c>
      <c r="S38" s="25"/>
      <c r="T38" s="26"/>
      <c r="U38" s="26"/>
      <c r="V38" s="28"/>
      <c r="W38" s="13">
        <v>1856.08</v>
      </c>
      <c r="X38" s="8">
        <v>1559.56</v>
      </c>
      <c r="Y38" s="8">
        <v>296.52</v>
      </c>
      <c r="Z38" s="62">
        <f t="shared" ref="Z38:Z41" si="26">Y38/W38</f>
        <v>0.15975604499806043</v>
      </c>
      <c r="AA38" s="13">
        <v>2094.5500000000002</v>
      </c>
      <c r="AB38" s="8">
        <v>1780.38</v>
      </c>
      <c r="AC38" s="8">
        <v>314.18</v>
      </c>
      <c r="AD38" s="114">
        <f t="shared" ref="AD38:AD41" si="27">AC38/AA38</f>
        <v>0.14999880642620131</v>
      </c>
      <c r="AE38" s="25"/>
      <c r="AF38" s="26"/>
      <c r="AG38" s="26"/>
      <c r="AH38" s="27"/>
      <c r="AI38" s="13">
        <v>1285.43</v>
      </c>
      <c r="AJ38" s="8">
        <v>1185.53</v>
      </c>
      <c r="AK38" s="42">
        <f t="shared" si="25"/>
        <v>99.900000000000091</v>
      </c>
      <c r="AL38" s="114">
        <f t="shared" ref="AL38:AL41" si="28">AK38/AI38</f>
        <v>7.7717184132936129E-2</v>
      </c>
      <c r="AM38" s="24">
        <v>1824.68</v>
      </c>
      <c r="AN38" s="24">
        <v>1325.6</v>
      </c>
      <c r="AO38" s="24">
        <v>499.08</v>
      </c>
      <c r="AP38" s="62">
        <f t="shared" ref="AP38:AP41" si="29">AO38/AM38</f>
        <v>0.27351645219983778</v>
      </c>
      <c r="AQ38" s="13">
        <v>1480.61</v>
      </c>
      <c r="AR38" s="8">
        <v>1380.61</v>
      </c>
      <c r="AS38" s="42">
        <f t="shared" si="5"/>
        <v>100</v>
      </c>
      <c r="AT38" s="136">
        <f t="shared" ref="AT38:AT41" si="30">AS38/AQ38</f>
        <v>6.7539730246317403E-2</v>
      </c>
      <c r="AU38" s="109" t="s">
        <v>64</v>
      </c>
      <c r="AV38" s="195" t="s">
        <v>64</v>
      </c>
      <c r="AW38" s="25"/>
      <c r="AX38" s="26"/>
      <c r="AY38" s="26"/>
      <c r="AZ38" s="41"/>
      <c r="BA38" s="172"/>
    </row>
    <row r="39" spans="1:53" x14ac:dyDescent="0.25">
      <c r="A39" s="10" t="s">
        <v>12</v>
      </c>
      <c r="B39" s="60">
        <v>2193.75</v>
      </c>
      <c r="C39" s="61">
        <v>1744.62</v>
      </c>
      <c r="D39" s="61">
        <v>449.13</v>
      </c>
      <c r="E39" s="62">
        <f t="shared" si="24"/>
        <v>0.20473162393162392</v>
      </c>
      <c r="F39" s="106" t="s">
        <v>64</v>
      </c>
      <c r="G39" s="25"/>
      <c r="H39" s="26"/>
      <c r="I39" s="26"/>
      <c r="J39" s="28"/>
      <c r="K39" s="200"/>
      <c r="L39" s="151"/>
      <c r="M39" s="13">
        <v>2276.38</v>
      </c>
      <c r="N39" s="8">
        <v>2124.9499999999998</v>
      </c>
      <c r="O39" s="8">
        <v>151.43</v>
      </c>
      <c r="P39" s="29">
        <v>0.1</v>
      </c>
      <c r="Q39" s="197" t="s">
        <v>64</v>
      </c>
      <c r="R39" s="195">
        <v>0</v>
      </c>
      <c r="S39" s="25"/>
      <c r="T39" s="26"/>
      <c r="U39" s="26"/>
      <c r="V39" s="28"/>
      <c r="W39" s="13">
        <v>2230.86</v>
      </c>
      <c r="X39" s="8">
        <v>1859.38</v>
      </c>
      <c r="Y39" s="8">
        <v>371.48</v>
      </c>
      <c r="Z39" s="62">
        <f t="shared" si="26"/>
        <v>0.16651874165120178</v>
      </c>
      <c r="AA39" s="13">
        <v>2094.5500000000002</v>
      </c>
      <c r="AB39" s="8">
        <v>1780.38</v>
      </c>
      <c r="AC39" s="8">
        <v>314.18</v>
      </c>
      <c r="AD39" s="114">
        <f t="shared" si="27"/>
        <v>0.14999880642620131</v>
      </c>
      <c r="AE39" s="25"/>
      <c r="AF39" s="26"/>
      <c r="AG39" s="26"/>
      <c r="AH39" s="27"/>
      <c r="AI39" s="13">
        <v>1285.43</v>
      </c>
      <c r="AJ39" s="8">
        <v>1185.53</v>
      </c>
      <c r="AK39" s="42">
        <f t="shared" si="25"/>
        <v>99.900000000000091</v>
      </c>
      <c r="AL39" s="114">
        <f t="shared" si="28"/>
        <v>7.7717184132936129E-2</v>
      </c>
      <c r="AM39" s="24">
        <v>1834.68</v>
      </c>
      <c r="AN39" s="24">
        <v>1325.6</v>
      </c>
      <c r="AO39" s="24">
        <v>499.08</v>
      </c>
      <c r="AP39" s="62">
        <f t="shared" si="29"/>
        <v>0.27202563934855123</v>
      </c>
      <c r="AQ39" s="13">
        <v>1480.61</v>
      </c>
      <c r="AR39" s="8">
        <v>1380.61</v>
      </c>
      <c r="AS39" s="42">
        <f t="shared" si="5"/>
        <v>100</v>
      </c>
      <c r="AT39" s="136">
        <f t="shared" si="30"/>
        <v>6.7539730246317403E-2</v>
      </c>
      <c r="AU39" s="109" t="s">
        <v>64</v>
      </c>
      <c r="AV39" s="195" t="s">
        <v>64</v>
      </c>
      <c r="AW39" s="25"/>
      <c r="AX39" s="26"/>
      <c r="AY39" s="26"/>
      <c r="AZ39" s="41"/>
      <c r="BA39" s="173"/>
    </row>
    <row r="40" spans="1:53" x14ac:dyDescent="0.25">
      <c r="A40" s="10" t="s">
        <v>13</v>
      </c>
      <c r="B40" s="60">
        <v>1316.13</v>
      </c>
      <c r="C40" s="61">
        <v>1074.74</v>
      </c>
      <c r="D40" s="61">
        <v>241.39</v>
      </c>
      <c r="E40" s="62">
        <f t="shared" si="24"/>
        <v>0.18340893376794082</v>
      </c>
      <c r="F40" s="106" t="s">
        <v>64</v>
      </c>
      <c r="G40" s="25"/>
      <c r="H40" s="26"/>
      <c r="I40" s="26"/>
      <c r="J40" s="28"/>
      <c r="K40" s="200"/>
      <c r="L40" s="151"/>
      <c r="M40" s="13">
        <v>1144.54</v>
      </c>
      <c r="N40" s="8">
        <v>1106.3</v>
      </c>
      <c r="O40" s="8">
        <v>38.24</v>
      </c>
      <c r="P40" s="29">
        <v>0.1</v>
      </c>
      <c r="Q40" s="197" t="s">
        <v>64</v>
      </c>
      <c r="R40" s="195">
        <v>1</v>
      </c>
      <c r="S40" s="25"/>
      <c r="T40" s="26"/>
      <c r="U40" s="26"/>
      <c r="V40" s="28"/>
      <c r="W40" s="65">
        <v>1121.6600000000001</v>
      </c>
      <c r="X40" s="66">
        <v>972.03</v>
      </c>
      <c r="Y40" s="66">
        <v>149.63</v>
      </c>
      <c r="Z40" s="62">
        <f t="shared" si="26"/>
        <v>0.13340049569388227</v>
      </c>
      <c r="AA40" s="13">
        <v>1469.21</v>
      </c>
      <c r="AB40" s="8">
        <v>1248.8399999999999</v>
      </c>
      <c r="AC40" s="8">
        <v>220.38</v>
      </c>
      <c r="AD40" s="114">
        <f t="shared" si="27"/>
        <v>0.14999897904315923</v>
      </c>
      <c r="AE40" s="25"/>
      <c r="AF40" s="26"/>
      <c r="AG40" s="26"/>
      <c r="AH40" s="27"/>
      <c r="AI40" s="13">
        <v>1285.43</v>
      </c>
      <c r="AJ40" s="8">
        <v>1185.53</v>
      </c>
      <c r="AK40" s="42">
        <f t="shared" si="25"/>
        <v>99.900000000000091</v>
      </c>
      <c r="AL40" s="114">
        <f t="shared" si="28"/>
        <v>7.7717184132936129E-2</v>
      </c>
      <c r="AM40" s="24">
        <v>1218.2</v>
      </c>
      <c r="AN40" s="24">
        <v>1173.08</v>
      </c>
      <c r="AO40" s="24">
        <v>45.12</v>
      </c>
      <c r="AP40" s="62">
        <f t="shared" si="29"/>
        <v>3.7038253160400589E-2</v>
      </c>
      <c r="AQ40" s="13">
        <v>1480.61</v>
      </c>
      <c r="AR40" s="8">
        <v>1380.61</v>
      </c>
      <c r="AS40" s="42">
        <f t="shared" si="5"/>
        <v>100</v>
      </c>
      <c r="AT40" s="136">
        <f t="shared" si="30"/>
        <v>6.7539730246317403E-2</v>
      </c>
      <c r="AU40" s="109" t="s">
        <v>64</v>
      </c>
      <c r="AV40" s="195" t="s">
        <v>64</v>
      </c>
      <c r="AW40" s="25"/>
      <c r="AX40" s="26"/>
      <c r="AY40" s="26"/>
      <c r="AZ40" s="41"/>
      <c r="BA40" s="172"/>
    </row>
    <row r="41" spans="1:53" ht="15.75" thickBot="1" x14ac:dyDescent="0.3">
      <c r="A41" s="10" t="s">
        <v>14</v>
      </c>
      <c r="B41" s="67">
        <v>1316.13</v>
      </c>
      <c r="C41" s="68">
        <v>1074.74</v>
      </c>
      <c r="D41" s="68">
        <v>241.39</v>
      </c>
      <c r="E41" s="70">
        <f t="shared" si="24"/>
        <v>0.18340893376794082</v>
      </c>
      <c r="F41" s="107" t="s">
        <v>64</v>
      </c>
      <c r="G41" s="37"/>
      <c r="H41" s="38"/>
      <c r="I41" s="38"/>
      <c r="J41" s="77"/>
      <c r="K41" s="201"/>
      <c r="L41" s="152"/>
      <c r="M41" s="18">
        <v>1526.94</v>
      </c>
      <c r="N41" s="19">
        <v>1450.46</v>
      </c>
      <c r="O41" s="19">
        <v>76.48</v>
      </c>
      <c r="P41" s="73">
        <v>0.1</v>
      </c>
      <c r="Q41" s="211" t="s">
        <v>64</v>
      </c>
      <c r="R41" s="214">
        <v>0</v>
      </c>
      <c r="S41" s="37"/>
      <c r="T41" s="38"/>
      <c r="U41" s="38"/>
      <c r="V41" s="39"/>
      <c r="W41" s="63">
        <v>1496.4</v>
      </c>
      <c r="X41" s="64">
        <v>1271.82</v>
      </c>
      <c r="Y41" s="64">
        <v>224.58</v>
      </c>
      <c r="Z41" s="70">
        <f t="shared" si="26"/>
        <v>0.15008019246190857</v>
      </c>
      <c r="AA41" s="18">
        <v>2094.5500000000002</v>
      </c>
      <c r="AB41" s="19">
        <v>1780.38</v>
      </c>
      <c r="AC41" s="19">
        <v>314.18</v>
      </c>
      <c r="AD41" s="115">
        <f t="shared" si="27"/>
        <v>0.14999880642620131</v>
      </c>
      <c r="AE41" s="37"/>
      <c r="AF41" s="38"/>
      <c r="AG41" s="38"/>
      <c r="AH41" s="39"/>
      <c r="AI41" s="18">
        <v>1285.43</v>
      </c>
      <c r="AJ41" s="19">
        <v>1185.53</v>
      </c>
      <c r="AK41" s="45">
        <f t="shared" si="25"/>
        <v>99.900000000000091</v>
      </c>
      <c r="AL41" s="115">
        <f t="shared" si="28"/>
        <v>7.7717184132936129E-2</v>
      </c>
      <c r="AM41" s="116">
        <v>1292.56</v>
      </c>
      <c r="AN41" s="40">
        <v>1173.08</v>
      </c>
      <c r="AO41" s="40">
        <v>119.48</v>
      </c>
      <c r="AP41" s="115">
        <f t="shared" si="29"/>
        <v>9.2436714736646663E-2</v>
      </c>
      <c r="AQ41" s="18">
        <v>1480.61</v>
      </c>
      <c r="AR41" s="19">
        <v>1380.61</v>
      </c>
      <c r="AS41" s="45">
        <f t="shared" si="5"/>
        <v>100</v>
      </c>
      <c r="AT41" s="137">
        <f t="shared" si="30"/>
        <v>6.7539730246317403E-2</v>
      </c>
      <c r="AU41" s="110" t="s">
        <v>64</v>
      </c>
      <c r="AV41" s="214" t="s">
        <v>64</v>
      </c>
      <c r="AW41" s="37"/>
      <c r="AX41" s="38"/>
      <c r="AY41" s="38"/>
      <c r="AZ41" s="76"/>
      <c r="BA41" s="171"/>
    </row>
    <row r="42" spans="1:53" x14ac:dyDescent="0.25">
      <c r="A42" s="289"/>
      <c r="B42" s="290"/>
      <c r="C42" s="291"/>
      <c r="D42" s="291"/>
      <c r="E42" s="292"/>
      <c r="F42" s="300"/>
      <c r="G42" s="15"/>
      <c r="H42" s="286"/>
      <c r="I42" s="286"/>
      <c r="J42" s="286"/>
      <c r="K42" s="318"/>
      <c r="L42" s="305"/>
      <c r="M42" s="345"/>
      <c r="N42" s="295"/>
      <c r="O42" s="295"/>
      <c r="P42" s="346"/>
      <c r="Q42" s="301"/>
      <c r="R42" s="347"/>
      <c r="S42" s="294"/>
      <c r="T42" s="295"/>
      <c r="U42" s="295"/>
      <c r="V42" s="295"/>
      <c r="W42" s="294"/>
      <c r="X42" s="295"/>
      <c r="Y42" s="295"/>
      <c r="Z42" s="292"/>
      <c r="AA42" s="348"/>
      <c r="AB42" s="349"/>
      <c r="AC42" s="349"/>
      <c r="AD42" s="353"/>
      <c r="AE42" s="294"/>
      <c r="AF42" s="295"/>
      <c r="AG42" s="295"/>
      <c r="AH42" s="332"/>
      <c r="AI42" s="333"/>
      <c r="AJ42" s="334"/>
      <c r="AK42" s="334"/>
      <c r="AL42" s="297"/>
      <c r="AM42" s="345"/>
      <c r="AN42" s="355"/>
      <c r="AO42" s="355"/>
      <c r="AP42" s="354"/>
      <c r="AQ42" s="345"/>
      <c r="AR42" s="355"/>
      <c r="AS42" s="355"/>
      <c r="AT42" s="350"/>
      <c r="AU42" s="300"/>
      <c r="AV42" s="423"/>
      <c r="AW42" s="294"/>
      <c r="AX42" s="295"/>
      <c r="AY42" s="334"/>
      <c r="AZ42" s="351"/>
      <c r="BA42" s="170"/>
    </row>
    <row r="43" spans="1:53" x14ac:dyDescent="0.25">
      <c r="A43" s="324" t="s">
        <v>121</v>
      </c>
      <c r="B43" s="448">
        <v>0</v>
      </c>
      <c r="C43" s="429"/>
      <c r="D43" s="429"/>
      <c r="E43" s="430"/>
      <c r="F43" s="431"/>
      <c r="G43" s="440"/>
      <c r="H43" s="432"/>
      <c r="I43" s="432"/>
      <c r="J43" s="432"/>
      <c r="K43" s="476"/>
      <c r="L43" s="434"/>
      <c r="M43" s="477"/>
      <c r="N43" s="477"/>
      <c r="O43" s="477"/>
      <c r="P43" s="478"/>
      <c r="Q43" s="479"/>
      <c r="R43" s="480"/>
      <c r="S43" s="440"/>
      <c r="T43" s="432"/>
      <c r="U43" s="432"/>
      <c r="V43" s="432"/>
      <c r="W43" s="440"/>
      <c r="X43" s="432"/>
      <c r="Y43" s="432"/>
      <c r="Z43" s="433"/>
      <c r="AA43" s="481">
        <v>0</v>
      </c>
      <c r="AB43" s="482"/>
      <c r="AC43" s="482"/>
      <c r="AD43" s="459"/>
      <c r="AE43" s="440"/>
      <c r="AF43" s="432"/>
      <c r="AG43" s="432"/>
      <c r="AH43" s="460"/>
      <c r="AI43" s="436" t="s">
        <v>114</v>
      </c>
      <c r="AJ43" s="437"/>
      <c r="AK43" s="437"/>
      <c r="AL43" s="459"/>
      <c r="AM43" s="483" t="s">
        <v>115</v>
      </c>
      <c r="AN43" s="458"/>
      <c r="AO43" s="458"/>
      <c r="AP43" s="484"/>
      <c r="AQ43" s="436" t="s">
        <v>118</v>
      </c>
      <c r="AR43" s="437"/>
      <c r="AS43" s="437"/>
      <c r="AT43" s="485"/>
      <c r="AU43" s="486"/>
      <c r="AV43" s="419"/>
      <c r="AW43" s="362"/>
      <c r="AX43" s="363"/>
      <c r="AY43" s="358"/>
      <c r="AZ43" s="366"/>
      <c r="BA43" s="204"/>
    </row>
    <row r="44" spans="1:53" x14ac:dyDescent="0.25">
      <c r="A44" s="325" t="s">
        <v>122</v>
      </c>
      <c r="B44" s="448">
        <v>0</v>
      </c>
      <c r="C44" s="429"/>
      <c r="D44" s="429"/>
      <c r="E44" s="430"/>
      <c r="F44" s="431"/>
      <c r="G44" s="440"/>
      <c r="H44" s="432"/>
      <c r="I44" s="432"/>
      <c r="J44" s="432"/>
      <c r="K44" s="476"/>
      <c r="L44" s="434"/>
      <c r="M44" s="477"/>
      <c r="N44" s="477"/>
      <c r="O44" s="477"/>
      <c r="P44" s="478"/>
      <c r="Q44" s="479"/>
      <c r="R44" s="480"/>
      <c r="S44" s="440"/>
      <c r="T44" s="432"/>
      <c r="U44" s="432"/>
      <c r="V44" s="432"/>
      <c r="W44" s="440"/>
      <c r="X44" s="432"/>
      <c r="Y44" s="432"/>
      <c r="Z44" s="433"/>
      <c r="AA44" s="481" t="s">
        <v>110</v>
      </c>
      <c r="AB44" s="482"/>
      <c r="AC44" s="482"/>
      <c r="AD44" s="459"/>
      <c r="AE44" s="440"/>
      <c r="AF44" s="432"/>
      <c r="AG44" s="432"/>
      <c r="AH44" s="460"/>
      <c r="AI44" s="449"/>
      <c r="AJ44" s="437"/>
      <c r="AK44" s="437"/>
      <c r="AL44" s="459"/>
      <c r="AM44" s="436" t="s">
        <v>116</v>
      </c>
      <c r="AN44" s="437"/>
      <c r="AO44" s="437"/>
      <c r="AP44" s="443"/>
      <c r="AQ44" s="436" t="s">
        <v>94</v>
      </c>
      <c r="AR44" s="437"/>
      <c r="AS44" s="437"/>
      <c r="AT44" s="485"/>
      <c r="AU44" s="486"/>
      <c r="AV44" s="419"/>
      <c r="AW44" s="362"/>
      <c r="AX44" s="363"/>
      <c r="AY44" s="358"/>
      <c r="AZ44" s="366"/>
      <c r="BA44" s="204"/>
    </row>
    <row r="45" spans="1:53" x14ac:dyDescent="0.25">
      <c r="A45" s="325" t="s">
        <v>101</v>
      </c>
      <c r="B45" s="448">
        <v>20</v>
      </c>
      <c r="C45" s="429"/>
      <c r="D45" s="429"/>
      <c r="E45" s="430"/>
      <c r="F45" s="431"/>
      <c r="G45" s="440"/>
      <c r="H45" s="432"/>
      <c r="I45" s="432"/>
      <c r="J45" s="432"/>
      <c r="K45" s="476"/>
      <c r="L45" s="434"/>
      <c r="M45" s="477"/>
      <c r="N45" s="477"/>
      <c r="O45" s="477"/>
      <c r="P45" s="478"/>
      <c r="Q45" s="479"/>
      <c r="R45" s="480"/>
      <c r="S45" s="440"/>
      <c r="T45" s="432"/>
      <c r="U45" s="432"/>
      <c r="V45" s="432"/>
      <c r="W45" s="440"/>
      <c r="X45" s="432"/>
      <c r="Y45" s="432"/>
      <c r="Z45" s="433"/>
      <c r="AA45" s="481">
        <v>10</v>
      </c>
      <c r="AB45" s="482"/>
      <c r="AC45" s="482"/>
      <c r="AD45" s="459"/>
      <c r="AE45" s="440"/>
      <c r="AF45" s="432"/>
      <c r="AG45" s="432"/>
      <c r="AH45" s="460"/>
      <c r="AI45" s="449">
        <v>15</v>
      </c>
      <c r="AJ45" s="437"/>
      <c r="AK45" s="437"/>
      <c r="AL45" s="459"/>
      <c r="AM45" s="436"/>
      <c r="AN45" s="437"/>
      <c r="AO45" s="437"/>
      <c r="AP45" s="443"/>
      <c r="AQ45" s="449">
        <v>10</v>
      </c>
      <c r="AR45" s="437"/>
      <c r="AS45" s="437"/>
      <c r="AT45" s="485"/>
      <c r="AU45" s="486"/>
      <c r="AV45" s="419"/>
      <c r="AW45" s="362"/>
      <c r="AX45" s="363"/>
      <c r="AY45" s="358"/>
      <c r="AZ45" s="366"/>
      <c r="BA45" s="204"/>
    </row>
    <row r="46" spans="1:53" x14ac:dyDescent="0.25">
      <c r="A46" s="325" t="s">
        <v>91</v>
      </c>
      <c r="B46" s="448">
        <v>20</v>
      </c>
      <c r="C46" s="429"/>
      <c r="D46" s="429"/>
      <c r="E46" s="430"/>
      <c r="F46" s="431"/>
      <c r="G46" s="440"/>
      <c r="H46" s="432"/>
      <c r="I46" s="432"/>
      <c r="J46" s="432"/>
      <c r="K46" s="476"/>
      <c r="L46" s="434"/>
      <c r="M46" s="477"/>
      <c r="N46" s="477"/>
      <c r="O46" s="477"/>
      <c r="P46" s="478"/>
      <c r="Q46" s="479"/>
      <c r="R46" s="480"/>
      <c r="S46" s="440"/>
      <c r="T46" s="432"/>
      <c r="U46" s="432"/>
      <c r="V46" s="432"/>
      <c r="W46" s="440"/>
      <c r="X46" s="432"/>
      <c r="Y46" s="432"/>
      <c r="Z46" s="433"/>
      <c r="AA46" s="481"/>
      <c r="AB46" s="482"/>
      <c r="AC46" s="482"/>
      <c r="AD46" s="459"/>
      <c r="AE46" s="440"/>
      <c r="AF46" s="432"/>
      <c r="AG46" s="432"/>
      <c r="AH46" s="460"/>
      <c r="AI46" s="449"/>
      <c r="AJ46" s="437"/>
      <c r="AK46" s="437"/>
      <c r="AL46" s="459"/>
      <c r="AM46" s="436"/>
      <c r="AN46" s="437"/>
      <c r="AO46" s="437"/>
      <c r="AP46" s="443"/>
      <c r="AQ46" s="449"/>
      <c r="AR46" s="437"/>
      <c r="AS46" s="437"/>
      <c r="AT46" s="485"/>
      <c r="AU46" s="486"/>
      <c r="AV46" s="419"/>
      <c r="AW46" s="362"/>
      <c r="AX46" s="363"/>
      <c r="AY46" s="358"/>
      <c r="AZ46" s="366"/>
      <c r="BA46" s="204"/>
    </row>
    <row r="47" spans="1:53" x14ac:dyDescent="0.25">
      <c r="A47" s="325" t="s">
        <v>92</v>
      </c>
      <c r="B47" s="448">
        <v>40</v>
      </c>
      <c r="C47" s="429"/>
      <c r="D47" s="429"/>
      <c r="E47" s="430"/>
      <c r="F47" s="431"/>
      <c r="G47" s="440"/>
      <c r="H47" s="432"/>
      <c r="I47" s="432"/>
      <c r="J47" s="432"/>
      <c r="K47" s="476"/>
      <c r="L47" s="434"/>
      <c r="M47" s="477"/>
      <c r="N47" s="477"/>
      <c r="O47" s="477"/>
      <c r="P47" s="478"/>
      <c r="Q47" s="479"/>
      <c r="R47" s="480"/>
      <c r="S47" s="440"/>
      <c r="T47" s="432"/>
      <c r="U47" s="432"/>
      <c r="V47" s="432"/>
      <c r="W47" s="440"/>
      <c r="X47" s="432"/>
      <c r="Y47" s="432"/>
      <c r="Z47" s="433"/>
      <c r="AA47" s="481"/>
      <c r="AB47" s="482"/>
      <c r="AC47" s="482"/>
      <c r="AD47" s="459"/>
      <c r="AE47" s="440"/>
      <c r="AF47" s="432"/>
      <c r="AG47" s="432"/>
      <c r="AH47" s="460"/>
      <c r="AI47" s="449"/>
      <c r="AJ47" s="437"/>
      <c r="AK47" s="487"/>
      <c r="AL47" s="459"/>
      <c r="AM47" s="436"/>
      <c r="AN47" s="437"/>
      <c r="AO47" s="437"/>
      <c r="AP47" s="443"/>
      <c r="AQ47" s="449"/>
      <c r="AR47" s="437"/>
      <c r="AS47" s="437"/>
      <c r="AT47" s="485"/>
      <c r="AU47" s="486"/>
      <c r="AV47" s="419"/>
      <c r="AW47" s="362"/>
      <c r="AX47" s="363"/>
      <c r="AY47" s="358"/>
      <c r="AZ47" s="366"/>
      <c r="BA47" s="204"/>
    </row>
    <row r="48" spans="1:53" ht="15.75" thickBot="1" x14ac:dyDescent="0.3">
      <c r="A48" s="325" t="s">
        <v>93</v>
      </c>
      <c r="B48" s="448">
        <v>100</v>
      </c>
      <c r="C48" s="429"/>
      <c r="D48" s="429"/>
      <c r="E48" s="430"/>
      <c r="F48" s="431"/>
      <c r="G48" s="440"/>
      <c r="H48" s="432"/>
      <c r="I48" s="432"/>
      <c r="J48" s="432"/>
      <c r="K48" s="476"/>
      <c r="L48" s="434"/>
      <c r="M48" s="477"/>
      <c r="N48" s="477"/>
      <c r="O48" s="477"/>
      <c r="P48" s="478"/>
      <c r="Q48" s="479"/>
      <c r="R48" s="480"/>
      <c r="S48" s="440"/>
      <c r="T48" s="432"/>
      <c r="U48" s="432"/>
      <c r="V48" s="432"/>
      <c r="W48" s="440"/>
      <c r="X48" s="432"/>
      <c r="Y48" s="432"/>
      <c r="Z48" s="433"/>
      <c r="AA48" s="481">
        <v>75</v>
      </c>
      <c r="AB48" s="482"/>
      <c r="AC48" s="482"/>
      <c r="AD48" s="488"/>
      <c r="AE48" s="440"/>
      <c r="AF48" s="432"/>
      <c r="AG48" s="432"/>
      <c r="AH48" s="460"/>
      <c r="AI48" s="449">
        <v>15</v>
      </c>
      <c r="AJ48" s="437"/>
      <c r="AK48" s="437"/>
      <c r="AL48" s="459"/>
      <c r="AM48" s="436"/>
      <c r="AN48" s="437"/>
      <c r="AO48" s="437"/>
      <c r="AP48" s="443"/>
      <c r="AQ48" s="449"/>
      <c r="AR48" s="437"/>
      <c r="AS48" s="437"/>
      <c r="AT48" s="430"/>
      <c r="AU48" s="486"/>
      <c r="AV48" s="419"/>
      <c r="AW48" s="362"/>
      <c r="AX48" s="363"/>
      <c r="AY48" s="358"/>
      <c r="AZ48" s="366"/>
      <c r="BA48" s="204"/>
    </row>
    <row r="49" spans="1:53" x14ac:dyDescent="0.25">
      <c r="A49" s="289"/>
      <c r="B49" s="309"/>
      <c r="C49" s="310"/>
      <c r="D49" s="310"/>
      <c r="E49" s="311"/>
      <c r="F49" s="312"/>
      <c r="G49" s="15"/>
      <c r="H49" s="5"/>
      <c r="I49" s="5"/>
      <c r="J49" s="5"/>
      <c r="K49" s="199"/>
      <c r="L49" s="6"/>
      <c r="M49" s="313"/>
      <c r="N49" s="336"/>
      <c r="O49" s="336"/>
      <c r="P49" s="337"/>
      <c r="Q49" s="343"/>
      <c r="R49" s="337"/>
      <c r="S49" s="339"/>
      <c r="T49" s="337"/>
      <c r="U49" s="337"/>
      <c r="V49" s="337"/>
      <c r="W49" s="339"/>
      <c r="X49" s="337"/>
      <c r="Y49" s="337"/>
      <c r="Z49" s="337"/>
      <c r="AA49" s="105"/>
      <c r="AB49" s="101"/>
      <c r="AC49" s="101"/>
      <c r="AD49" s="98"/>
      <c r="AE49" s="294"/>
      <c r="AF49" s="336"/>
      <c r="AG49" s="336"/>
      <c r="AH49" s="332"/>
      <c r="AI49" s="333"/>
      <c r="AJ49" s="334"/>
      <c r="AK49" s="334"/>
      <c r="AL49" s="332"/>
      <c r="AM49" s="294"/>
      <c r="AN49" s="295"/>
      <c r="AO49" s="295"/>
      <c r="AP49" s="340"/>
      <c r="AQ49" s="294"/>
      <c r="AR49" s="336"/>
      <c r="AS49" s="336"/>
      <c r="AT49" s="360"/>
      <c r="AU49" s="111"/>
      <c r="AV49" s="342"/>
      <c r="AW49" s="294"/>
      <c r="AX49" s="336"/>
      <c r="AY49" s="101"/>
      <c r="AZ49" s="205"/>
      <c r="BA49" s="344"/>
    </row>
    <row r="50" spans="1:53" x14ac:dyDescent="0.25">
      <c r="A50" s="9" t="s">
        <v>74</v>
      </c>
      <c r="B50" s="92"/>
      <c r="C50" s="93"/>
      <c r="D50" s="93"/>
      <c r="E50" s="100"/>
      <c r="F50" s="85"/>
      <c r="G50" s="92"/>
      <c r="H50" s="93"/>
      <c r="I50" s="93"/>
      <c r="J50" s="100"/>
      <c r="K50" s="84"/>
      <c r="L50" s="89"/>
      <c r="M50" s="83"/>
      <c r="N50" s="84"/>
      <c r="O50" s="84"/>
      <c r="P50" s="89"/>
      <c r="Q50" s="84"/>
      <c r="R50" s="89"/>
      <c r="S50" s="103"/>
      <c r="T50" s="104"/>
      <c r="U50" s="104"/>
      <c r="V50" s="95"/>
      <c r="W50" s="103"/>
      <c r="X50" s="104"/>
      <c r="Y50" s="104"/>
      <c r="Z50" s="95"/>
      <c r="AA50" s="105"/>
      <c r="AB50" s="101"/>
      <c r="AC50" s="101"/>
      <c r="AD50" s="98"/>
      <c r="AE50" s="105"/>
      <c r="AF50" s="101"/>
      <c r="AG50" s="97"/>
      <c r="AH50" s="99"/>
      <c r="AI50" s="105"/>
      <c r="AJ50" s="101"/>
      <c r="AK50" s="101"/>
      <c r="AL50" s="99"/>
      <c r="AM50" s="105"/>
      <c r="AN50" s="101"/>
      <c r="AO50" s="101"/>
      <c r="AP50" s="98"/>
      <c r="AQ50" s="105"/>
      <c r="AR50" s="101"/>
      <c r="AS50" s="101"/>
      <c r="AT50" s="102"/>
      <c r="AU50" s="87"/>
      <c r="AV50" s="89"/>
      <c r="AW50" s="92"/>
      <c r="AX50" s="93"/>
      <c r="AY50" s="93"/>
      <c r="AZ50" s="205"/>
      <c r="BA50" s="87"/>
    </row>
    <row r="51" spans="1:53" x14ac:dyDescent="0.25">
      <c r="A51" s="10" t="s">
        <v>9</v>
      </c>
      <c r="B51" s="60">
        <v>507.86</v>
      </c>
      <c r="C51" s="61">
        <v>436.3</v>
      </c>
      <c r="D51" s="61">
        <v>71.56</v>
      </c>
      <c r="E51" s="62">
        <f>D51/B51</f>
        <v>0.14090497381168038</v>
      </c>
      <c r="F51" s="112">
        <v>1500</v>
      </c>
      <c r="G51" s="128"/>
      <c r="H51" s="129"/>
      <c r="I51" s="129"/>
      <c r="J51" s="130"/>
      <c r="K51" s="202"/>
      <c r="L51" s="193"/>
      <c r="M51" s="128"/>
      <c r="N51" s="129"/>
      <c r="O51" s="129"/>
      <c r="P51" s="148"/>
      <c r="Q51" s="212"/>
      <c r="R51" s="209"/>
      <c r="S51" s="128"/>
      <c r="T51" s="129"/>
      <c r="U51" s="129"/>
      <c r="V51" s="130"/>
      <c r="W51" s="60">
        <v>621.44000000000005</v>
      </c>
      <c r="X51" s="61">
        <v>621.44000000000005</v>
      </c>
      <c r="Y51" s="61">
        <v>0</v>
      </c>
      <c r="Z51" s="62">
        <f>Y51/W51</f>
        <v>0</v>
      </c>
      <c r="AA51" s="128"/>
      <c r="AB51" s="129"/>
      <c r="AC51" s="129"/>
      <c r="AD51" s="144"/>
      <c r="AE51" s="128"/>
      <c r="AF51" s="129"/>
      <c r="AG51" s="129"/>
      <c r="AH51" s="131"/>
      <c r="AI51" s="128"/>
      <c r="AJ51" s="129"/>
      <c r="AK51" s="130"/>
      <c r="AL51" s="144"/>
      <c r="AM51" s="142"/>
      <c r="AN51" s="143"/>
      <c r="AO51" s="143"/>
      <c r="AP51" s="144"/>
      <c r="AQ51" s="128"/>
      <c r="AR51" s="129"/>
      <c r="AS51" s="130"/>
      <c r="AT51" s="138"/>
      <c r="AU51" s="139"/>
      <c r="AV51" s="193"/>
      <c r="AW51" s="128"/>
      <c r="AX51" s="129"/>
      <c r="AY51" s="129"/>
      <c r="AZ51" s="206"/>
      <c r="BA51" s="173"/>
    </row>
    <row r="52" spans="1:53" x14ac:dyDescent="0.25">
      <c r="A52" s="10" t="s">
        <v>10</v>
      </c>
      <c r="B52" s="60">
        <v>1015.31</v>
      </c>
      <c r="C52" s="61">
        <v>872.23</v>
      </c>
      <c r="D52" s="61">
        <v>143.08000000000001</v>
      </c>
      <c r="E52" s="62">
        <f t="shared" ref="E52:E56" si="31">D52/B52</f>
        <v>0.14092247687898279</v>
      </c>
      <c r="F52" s="112">
        <v>3000</v>
      </c>
      <c r="G52" s="128"/>
      <c r="H52" s="129"/>
      <c r="I52" s="129"/>
      <c r="J52" s="130"/>
      <c r="K52" s="202"/>
      <c r="L52" s="193"/>
      <c r="M52" s="128"/>
      <c r="N52" s="129"/>
      <c r="O52" s="129"/>
      <c r="P52" s="149"/>
      <c r="Q52" s="212"/>
      <c r="R52" s="209"/>
      <c r="S52" s="128"/>
      <c r="T52" s="129"/>
      <c r="U52" s="129"/>
      <c r="V52" s="130"/>
      <c r="W52" s="60">
        <v>1230.4000000000001</v>
      </c>
      <c r="X52" s="61">
        <v>1169.5</v>
      </c>
      <c r="Y52" s="61">
        <v>60.9</v>
      </c>
      <c r="Z52" s="62">
        <f>Y52/W52</f>
        <v>4.9496098829648887E-2</v>
      </c>
      <c r="AA52" s="128"/>
      <c r="AB52" s="129"/>
      <c r="AC52" s="129"/>
      <c r="AD52" s="144"/>
      <c r="AE52" s="128"/>
      <c r="AF52" s="129"/>
      <c r="AG52" s="129"/>
      <c r="AH52" s="131"/>
      <c r="AI52" s="128"/>
      <c r="AJ52" s="129"/>
      <c r="AK52" s="130"/>
      <c r="AL52" s="144"/>
      <c r="AM52" s="142"/>
      <c r="AN52" s="143"/>
      <c r="AO52" s="143"/>
      <c r="AP52" s="144"/>
      <c r="AQ52" s="128"/>
      <c r="AR52" s="129"/>
      <c r="AS52" s="130"/>
      <c r="AT52" s="138"/>
      <c r="AU52" s="139"/>
      <c r="AV52" s="193"/>
      <c r="AW52" s="128"/>
      <c r="AX52" s="129"/>
      <c r="AY52" s="129"/>
      <c r="AZ52" s="206"/>
      <c r="BA52" s="173"/>
    </row>
    <row r="53" spans="1:53" x14ac:dyDescent="0.25">
      <c r="A53" s="10" t="s">
        <v>11</v>
      </c>
      <c r="B53" s="60">
        <v>1523.17</v>
      </c>
      <c r="C53" s="61">
        <v>1308.56</v>
      </c>
      <c r="D53" s="61">
        <v>214.61</v>
      </c>
      <c r="E53" s="62">
        <f t="shared" si="31"/>
        <v>0.14089694518668303</v>
      </c>
      <c r="F53" s="112">
        <v>3000</v>
      </c>
      <c r="G53" s="128"/>
      <c r="H53" s="129"/>
      <c r="I53" s="129"/>
      <c r="J53" s="130"/>
      <c r="K53" s="202"/>
      <c r="L53" s="193"/>
      <c r="M53" s="128"/>
      <c r="N53" s="129"/>
      <c r="O53" s="129"/>
      <c r="P53" s="149"/>
      <c r="Q53" s="212"/>
      <c r="R53" s="209"/>
      <c r="S53" s="128"/>
      <c r="T53" s="129"/>
      <c r="U53" s="129"/>
      <c r="V53" s="130"/>
      <c r="W53" s="60">
        <v>1541.6</v>
      </c>
      <c r="X53" s="61">
        <v>1449.58</v>
      </c>
      <c r="Y53" s="61">
        <v>92.02</v>
      </c>
      <c r="Z53" s="62">
        <f t="shared" ref="Z53:Z56" si="32">Y53/W53</f>
        <v>5.9691229891022317E-2</v>
      </c>
      <c r="AA53" s="128"/>
      <c r="AB53" s="129"/>
      <c r="AC53" s="129"/>
      <c r="AD53" s="144"/>
      <c r="AE53" s="128"/>
      <c r="AF53" s="129"/>
      <c r="AG53" s="129"/>
      <c r="AH53" s="131"/>
      <c r="AI53" s="128"/>
      <c r="AJ53" s="129"/>
      <c r="AK53" s="130"/>
      <c r="AL53" s="144"/>
      <c r="AM53" s="142"/>
      <c r="AN53" s="143"/>
      <c r="AO53" s="143"/>
      <c r="AP53" s="144"/>
      <c r="AQ53" s="128"/>
      <c r="AR53" s="129"/>
      <c r="AS53" s="130"/>
      <c r="AT53" s="138"/>
      <c r="AU53" s="139"/>
      <c r="AV53" s="193"/>
      <c r="AW53" s="128"/>
      <c r="AX53" s="129"/>
      <c r="AY53" s="129"/>
      <c r="AZ53" s="206"/>
      <c r="BA53" s="173"/>
    </row>
    <row r="54" spans="1:53" x14ac:dyDescent="0.25">
      <c r="A54" s="10" t="s">
        <v>12</v>
      </c>
      <c r="B54" s="60">
        <v>1523.17</v>
      </c>
      <c r="C54" s="61">
        <v>1308.56</v>
      </c>
      <c r="D54" s="61">
        <v>214.61</v>
      </c>
      <c r="E54" s="62">
        <f t="shared" si="31"/>
        <v>0.14089694518668303</v>
      </c>
      <c r="F54" s="112">
        <v>3000</v>
      </c>
      <c r="G54" s="128"/>
      <c r="H54" s="129"/>
      <c r="I54" s="129"/>
      <c r="J54" s="130"/>
      <c r="K54" s="202"/>
      <c r="L54" s="193"/>
      <c r="M54" s="128"/>
      <c r="N54" s="129"/>
      <c r="O54" s="129"/>
      <c r="P54" s="149"/>
      <c r="Q54" s="212"/>
      <c r="R54" s="209"/>
      <c r="S54" s="128"/>
      <c r="T54" s="129"/>
      <c r="U54" s="129"/>
      <c r="V54" s="130"/>
      <c r="W54" s="60">
        <v>1852.82</v>
      </c>
      <c r="X54" s="61">
        <v>1729.68</v>
      </c>
      <c r="Y54" s="61">
        <v>123.14</v>
      </c>
      <c r="Z54" s="62">
        <f t="shared" si="32"/>
        <v>6.6460854265390057E-2</v>
      </c>
      <c r="AA54" s="128"/>
      <c r="AB54" s="129"/>
      <c r="AC54" s="129"/>
      <c r="AD54" s="144"/>
      <c r="AE54" s="128"/>
      <c r="AF54" s="129"/>
      <c r="AG54" s="129"/>
      <c r="AH54" s="131"/>
      <c r="AI54" s="128"/>
      <c r="AJ54" s="129"/>
      <c r="AK54" s="130"/>
      <c r="AL54" s="144"/>
      <c r="AM54" s="142"/>
      <c r="AN54" s="143"/>
      <c r="AO54" s="143"/>
      <c r="AP54" s="144"/>
      <c r="AQ54" s="128"/>
      <c r="AR54" s="129"/>
      <c r="AS54" s="130"/>
      <c r="AT54" s="138"/>
      <c r="AU54" s="139"/>
      <c r="AV54" s="193"/>
      <c r="AW54" s="128"/>
      <c r="AX54" s="129"/>
      <c r="AY54" s="129"/>
      <c r="AZ54" s="206"/>
      <c r="BA54" s="173"/>
    </row>
    <row r="55" spans="1:53" x14ac:dyDescent="0.25">
      <c r="A55" s="10" t="s">
        <v>13</v>
      </c>
      <c r="B55" s="60">
        <v>914.96</v>
      </c>
      <c r="C55" s="61">
        <v>786.11</v>
      </c>
      <c r="D55" s="61">
        <v>128.85</v>
      </c>
      <c r="E55" s="62">
        <f t="shared" si="31"/>
        <v>0.140825828451517</v>
      </c>
      <c r="F55" s="112">
        <v>3000</v>
      </c>
      <c r="G55" s="128"/>
      <c r="H55" s="129"/>
      <c r="I55" s="129"/>
      <c r="J55" s="130"/>
      <c r="K55" s="202"/>
      <c r="L55" s="193"/>
      <c r="M55" s="128"/>
      <c r="N55" s="129"/>
      <c r="O55" s="129"/>
      <c r="P55" s="149"/>
      <c r="Q55" s="212"/>
      <c r="R55" s="209"/>
      <c r="S55" s="128"/>
      <c r="T55" s="129"/>
      <c r="U55" s="129"/>
      <c r="V55" s="130"/>
      <c r="W55" s="153">
        <v>932.66</v>
      </c>
      <c r="X55" s="154">
        <v>901.54</v>
      </c>
      <c r="Y55" s="154">
        <v>31.12</v>
      </c>
      <c r="Z55" s="62">
        <f t="shared" si="32"/>
        <v>3.336692899877769E-2</v>
      </c>
      <c r="AA55" s="128"/>
      <c r="AB55" s="129"/>
      <c r="AC55" s="129"/>
      <c r="AD55" s="144"/>
      <c r="AE55" s="128"/>
      <c r="AF55" s="129"/>
      <c r="AG55" s="129"/>
      <c r="AH55" s="131"/>
      <c r="AI55" s="128"/>
      <c r="AJ55" s="129"/>
      <c r="AK55" s="130"/>
      <c r="AL55" s="144"/>
      <c r="AM55" s="142"/>
      <c r="AN55" s="143"/>
      <c r="AO55" s="143"/>
      <c r="AP55" s="144"/>
      <c r="AQ55" s="128"/>
      <c r="AR55" s="129"/>
      <c r="AS55" s="130"/>
      <c r="AT55" s="138"/>
      <c r="AU55" s="139"/>
      <c r="AV55" s="193"/>
      <c r="AW55" s="128"/>
      <c r="AX55" s="129"/>
      <c r="AY55" s="129"/>
      <c r="AZ55" s="206"/>
      <c r="BA55" s="173"/>
    </row>
    <row r="56" spans="1:53" ht="15.75" thickBot="1" x14ac:dyDescent="0.3">
      <c r="A56" s="10" t="s">
        <v>14</v>
      </c>
      <c r="B56" s="67">
        <v>914.96</v>
      </c>
      <c r="C56" s="68">
        <v>786.11</v>
      </c>
      <c r="D56" s="68">
        <v>128.85</v>
      </c>
      <c r="E56" s="70">
        <f t="shared" si="31"/>
        <v>0.140825828451517</v>
      </c>
      <c r="F56" s="118">
        <v>3000</v>
      </c>
      <c r="G56" s="132"/>
      <c r="H56" s="133"/>
      <c r="I56" s="133"/>
      <c r="J56" s="134"/>
      <c r="K56" s="203"/>
      <c r="L56" s="194"/>
      <c r="M56" s="132"/>
      <c r="N56" s="133"/>
      <c r="O56" s="133"/>
      <c r="P56" s="150"/>
      <c r="Q56" s="213"/>
      <c r="R56" s="210"/>
      <c r="S56" s="132"/>
      <c r="T56" s="133"/>
      <c r="U56" s="133"/>
      <c r="V56" s="135"/>
      <c r="W56" s="155">
        <v>1243.8599999999999</v>
      </c>
      <c r="X56" s="156">
        <v>1181.6199999999999</v>
      </c>
      <c r="Y56" s="156">
        <v>62.24</v>
      </c>
      <c r="Z56" s="70">
        <f t="shared" si="32"/>
        <v>5.0037785602881357E-2</v>
      </c>
      <c r="AA56" s="132"/>
      <c r="AB56" s="133"/>
      <c r="AC56" s="133"/>
      <c r="AD56" s="147"/>
      <c r="AE56" s="132"/>
      <c r="AF56" s="133"/>
      <c r="AG56" s="133"/>
      <c r="AH56" s="135"/>
      <c r="AI56" s="132"/>
      <c r="AJ56" s="133"/>
      <c r="AK56" s="134"/>
      <c r="AL56" s="147"/>
      <c r="AM56" s="145"/>
      <c r="AN56" s="146"/>
      <c r="AO56" s="146"/>
      <c r="AP56" s="147"/>
      <c r="AQ56" s="132"/>
      <c r="AR56" s="133"/>
      <c r="AS56" s="134"/>
      <c r="AT56" s="140"/>
      <c r="AU56" s="141"/>
      <c r="AV56" s="194"/>
      <c r="AW56" s="132"/>
      <c r="AX56" s="133"/>
      <c r="AY56" s="133"/>
      <c r="AZ56" s="207"/>
      <c r="BA56" s="174"/>
    </row>
    <row r="57" spans="1:53" x14ac:dyDescent="0.25">
      <c r="A57" s="289"/>
      <c r="B57" s="290"/>
      <c r="C57" s="291"/>
      <c r="D57" s="291"/>
      <c r="E57" s="292"/>
      <c r="F57" s="300"/>
      <c r="G57" s="319"/>
      <c r="H57" s="319"/>
      <c r="I57" s="319"/>
      <c r="J57" s="319"/>
      <c r="K57" s="320"/>
      <c r="L57" s="320"/>
      <c r="M57" s="319"/>
      <c r="N57" s="319"/>
      <c r="O57" s="319"/>
      <c r="P57" s="321"/>
      <c r="Q57" s="322"/>
      <c r="R57" s="322"/>
      <c r="S57" s="319"/>
      <c r="T57" s="319"/>
      <c r="U57" s="319"/>
      <c r="V57" s="319"/>
      <c r="W57" s="284"/>
      <c r="X57" s="284"/>
      <c r="Y57" s="284"/>
      <c r="Z57" s="285"/>
      <c r="AA57" s="404"/>
      <c r="AB57" s="404"/>
      <c r="AC57" s="404"/>
      <c r="AD57" s="426"/>
      <c r="AE57" s="368"/>
      <c r="AF57" s="368"/>
      <c r="AG57" s="368"/>
      <c r="AH57" s="368"/>
      <c r="AI57" s="368"/>
      <c r="AJ57" s="368"/>
      <c r="AK57" s="368"/>
      <c r="AL57" s="367"/>
      <c r="AM57" s="368"/>
      <c r="AN57" s="368"/>
      <c r="AO57" s="368"/>
      <c r="AP57" s="367"/>
      <c r="AQ57" s="368"/>
      <c r="AR57" s="368"/>
      <c r="AS57" s="368"/>
      <c r="AT57" s="367"/>
      <c r="AU57" s="424"/>
      <c r="AV57" s="320"/>
      <c r="AW57" s="319"/>
      <c r="AX57" s="319"/>
      <c r="AY57" s="319"/>
      <c r="AZ57" s="319"/>
      <c r="BA57" s="283"/>
    </row>
    <row r="58" spans="1:53" x14ac:dyDescent="0.25">
      <c r="A58" s="324" t="s">
        <v>121</v>
      </c>
      <c r="B58" s="60" t="s">
        <v>94</v>
      </c>
      <c r="C58" s="61"/>
      <c r="D58" s="61"/>
      <c r="E58" s="136"/>
      <c r="F58" s="106"/>
      <c r="G58" s="319"/>
      <c r="H58" s="319"/>
      <c r="I58" s="319"/>
      <c r="J58" s="319"/>
      <c r="K58" s="320"/>
      <c r="L58" s="320"/>
      <c r="M58" s="319"/>
      <c r="N58" s="319"/>
      <c r="O58" s="319"/>
      <c r="P58" s="321"/>
      <c r="Q58" s="322"/>
      <c r="R58" s="322"/>
      <c r="S58" s="319"/>
      <c r="T58" s="319"/>
      <c r="U58" s="319"/>
      <c r="V58" s="319"/>
      <c r="W58" s="284"/>
      <c r="X58" s="284"/>
      <c r="Y58" s="284"/>
      <c r="Z58" s="285"/>
      <c r="AA58" s="369"/>
      <c r="AB58" s="369"/>
      <c r="AC58" s="370"/>
      <c r="AD58" s="425"/>
      <c r="AE58" s="128"/>
      <c r="AF58" s="129"/>
      <c r="AG58" s="129"/>
      <c r="AH58" s="131"/>
      <c r="AI58" s="128"/>
      <c r="AJ58" s="129"/>
      <c r="AK58" s="130"/>
      <c r="AL58" s="144"/>
      <c r="AM58" s="142"/>
      <c r="AN58" s="143"/>
      <c r="AO58" s="143"/>
      <c r="AP58" s="144"/>
      <c r="AQ58" s="128"/>
      <c r="AR58" s="129"/>
      <c r="AS58" s="130"/>
      <c r="AT58" s="138"/>
      <c r="AU58" s="139"/>
      <c r="AV58" s="320"/>
      <c r="AW58" s="319"/>
      <c r="AX58" s="319"/>
      <c r="AY58" s="319"/>
      <c r="AZ58" s="319"/>
      <c r="BA58" s="283"/>
    </row>
    <row r="59" spans="1:53" x14ac:dyDescent="0.25">
      <c r="A59" s="325" t="s">
        <v>122</v>
      </c>
      <c r="B59" s="60" t="s">
        <v>99</v>
      </c>
      <c r="C59" s="61"/>
      <c r="D59" s="61"/>
      <c r="E59" s="136"/>
      <c r="F59" s="106"/>
      <c r="G59" s="319"/>
      <c r="H59" s="319"/>
      <c r="I59" s="319"/>
      <c r="J59" s="319"/>
      <c r="K59" s="320"/>
      <c r="L59" s="320"/>
      <c r="M59" s="319"/>
      <c r="N59" s="319"/>
      <c r="O59" s="319"/>
      <c r="P59" s="321"/>
      <c r="Q59" s="322"/>
      <c r="R59" s="322"/>
      <c r="S59" s="319"/>
      <c r="T59" s="319"/>
      <c r="U59" s="319"/>
      <c r="V59" s="319"/>
      <c r="W59" s="284"/>
      <c r="X59" s="284"/>
      <c r="Y59" s="284"/>
      <c r="Z59" s="285"/>
      <c r="AA59" s="369"/>
      <c r="AB59" s="369"/>
      <c r="AC59" s="370"/>
      <c r="AD59" s="144"/>
      <c r="AE59" s="128"/>
      <c r="AF59" s="129"/>
      <c r="AG59" s="129"/>
      <c r="AH59" s="131"/>
      <c r="AI59" s="128"/>
      <c r="AJ59" s="129"/>
      <c r="AK59" s="130"/>
      <c r="AL59" s="144"/>
      <c r="AM59" s="142"/>
      <c r="AN59" s="143"/>
      <c r="AO59" s="143"/>
      <c r="AP59" s="144"/>
      <c r="AQ59" s="128"/>
      <c r="AR59" s="129"/>
      <c r="AS59" s="130"/>
      <c r="AT59" s="138"/>
      <c r="AU59" s="139"/>
      <c r="AV59" s="320"/>
      <c r="AW59" s="319"/>
      <c r="AX59" s="319"/>
      <c r="AY59" s="319"/>
      <c r="AZ59" s="319"/>
      <c r="BA59" s="283"/>
    </row>
    <row r="60" spans="1:53" x14ac:dyDescent="0.25">
      <c r="A60" s="325" t="s">
        <v>100</v>
      </c>
      <c r="B60" s="323">
        <v>0.2</v>
      </c>
      <c r="C60" s="61"/>
      <c r="D60" s="61"/>
      <c r="E60" s="136"/>
      <c r="F60" s="106"/>
      <c r="G60" s="319"/>
      <c r="H60" s="319"/>
      <c r="I60" s="319"/>
      <c r="J60" s="319"/>
      <c r="K60" s="320"/>
      <c r="L60" s="320"/>
      <c r="M60" s="319"/>
      <c r="N60" s="319"/>
      <c r="O60" s="319"/>
      <c r="P60" s="321"/>
      <c r="Q60" s="322"/>
      <c r="R60" s="322"/>
      <c r="S60" s="319"/>
      <c r="T60" s="319"/>
      <c r="U60" s="319"/>
      <c r="V60" s="319"/>
      <c r="W60" s="284"/>
      <c r="X60" s="284"/>
      <c r="Y60" s="284"/>
      <c r="Z60" s="285"/>
      <c r="AA60" s="369"/>
      <c r="AB60" s="369"/>
      <c r="AC60" s="370"/>
      <c r="AD60" s="144"/>
      <c r="AE60" s="128"/>
      <c r="AF60" s="129"/>
      <c r="AG60" s="129"/>
      <c r="AH60" s="131"/>
      <c r="AI60" s="128"/>
      <c r="AJ60" s="129"/>
      <c r="AK60" s="130"/>
      <c r="AL60" s="144"/>
      <c r="AM60" s="142"/>
      <c r="AN60" s="143"/>
      <c r="AO60" s="143"/>
      <c r="AP60" s="144"/>
      <c r="AQ60" s="128"/>
      <c r="AR60" s="129"/>
      <c r="AS60" s="130"/>
      <c r="AT60" s="138"/>
      <c r="AU60" s="139"/>
      <c r="AV60" s="320"/>
      <c r="AW60" s="319"/>
      <c r="AX60" s="319"/>
      <c r="AY60" s="319"/>
      <c r="AZ60" s="319"/>
      <c r="BA60" s="283"/>
    </row>
    <row r="61" spans="1:53" x14ac:dyDescent="0.25">
      <c r="A61" s="325" t="s">
        <v>96</v>
      </c>
      <c r="B61" s="323">
        <v>0.2</v>
      </c>
      <c r="C61" s="61"/>
      <c r="D61" s="61"/>
      <c r="E61" s="136"/>
      <c r="F61" s="106"/>
      <c r="G61" s="319"/>
      <c r="H61" s="319"/>
      <c r="I61" s="319"/>
      <c r="J61" s="319"/>
      <c r="K61" s="320"/>
      <c r="L61" s="320"/>
      <c r="M61" s="319"/>
      <c r="N61" s="319"/>
      <c r="O61" s="319"/>
      <c r="P61" s="321"/>
      <c r="Q61" s="322"/>
      <c r="R61" s="322"/>
      <c r="S61" s="319"/>
      <c r="T61" s="319"/>
      <c r="U61" s="319"/>
      <c r="V61" s="319"/>
      <c r="W61" s="284"/>
      <c r="X61" s="284"/>
      <c r="Y61" s="284"/>
      <c r="Z61" s="285"/>
      <c r="AA61" s="369"/>
      <c r="AB61" s="369"/>
      <c r="AC61" s="370"/>
      <c r="AD61" s="144"/>
      <c r="AE61" s="128"/>
      <c r="AF61" s="129"/>
      <c r="AG61" s="129"/>
      <c r="AH61" s="131"/>
      <c r="AI61" s="128"/>
      <c r="AJ61" s="129"/>
      <c r="AK61" s="130"/>
      <c r="AL61" s="144"/>
      <c r="AM61" s="142"/>
      <c r="AN61" s="143"/>
      <c r="AO61" s="143"/>
      <c r="AP61" s="144"/>
      <c r="AQ61" s="128"/>
      <c r="AR61" s="129"/>
      <c r="AS61" s="130"/>
      <c r="AT61" s="138"/>
      <c r="AU61" s="139"/>
      <c r="AV61" s="320"/>
      <c r="AW61" s="319"/>
      <c r="AX61" s="319"/>
      <c r="AY61" s="319"/>
      <c r="AZ61" s="319"/>
      <c r="BA61" s="283"/>
    </row>
    <row r="62" spans="1:53" x14ac:dyDescent="0.25">
      <c r="A62" s="325" t="s">
        <v>103</v>
      </c>
      <c r="B62" s="323">
        <v>0.2</v>
      </c>
      <c r="C62" s="61"/>
      <c r="D62" s="61"/>
      <c r="E62" s="136"/>
      <c r="F62" s="106"/>
      <c r="G62" s="319"/>
      <c r="H62" s="319"/>
      <c r="I62" s="319"/>
      <c r="J62" s="319"/>
      <c r="K62" s="320"/>
      <c r="L62" s="320"/>
      <c r="M62" s="319"/>
      <c r="N62" s="319"/>
      <c r="O62" s="319"/>
      <c r="P62" s="321"/>
      <c r="Q62" s="322"/>
      <c r="R62" s="322"/>
      <c r="S62" s="319"/>
      <c r="T62" s="319"/>
      <c r="U62" s="319"/>
      <c r="V62" s="319"/>
      <c r="W62" s="284"/>
      <c r="X62" s="284"/>
      <c r="Y62" s="284"/>
      <c r="Z62" s="285"/>
      <c r="AA62" s="369"/>
      <c r="AB62" s="369"/>
      <c r="AC62" s="370"/>
      <c r="AD62" s="144"/>
      <c r="AE62" s="128"/>
      <c r="AF62" s="129"/>
      <c r="AG62" s="129"/>
      <c r="AH62" s="131"/>
      <c r="AI62" s="128"/>
      <c r="AJ62" s="129"/>
      <c r="AK62" s="130"/>
      <c r="AL62" s="144"/>
      <c r="AM62" s="142"/>
      <c r="AN62" s="143"/>
      <c r="AO62" s="143"/>
      <c r="AP62" s="144"/>
      <c r="AQ62" s="128"/>
      <c r="AR62" s="129"/>
      <c r="AS62" s="130"/>
      <c r="AT62" s="138"/>
      <c r="AU62" s="139"/>
      <c r="AV62" s="320"/>
      <c r="AW62" s="319"/>
      <c r="AX62" s="319"/>
      <c r="AY62" s="319"/>
      <c r="AZ62" s="319"/>
      <c r="BA62" s="283"/>
    </row>
    <row r="63" spans="1:53" ht="15.75" thickBot="1" x14ac:dyDescent="0.3">
      <c r="A63" s="325" t="s">
        <v>98</v>
      </c>
      <c r="B63" s="373">
        <v>0.2</v>
      </c>
      <c r="C63" s="68"/>
      <c r="D63" s="68"/>
      <c r="E63" s="137"/>
      <c r="F63" s="107"/>
      <c r="G63" s="319"/>
      <c r="H63" s="319"/>
      <c r="I63" s="319"/>
      <c r="J63" s="319"/>
      <c r="K63" s="320"/>
      <c r="L63" s="320"/>
      <c r="M63" s="319"/>
      <c r="N63" s="319"/>
      <c r="O63" s="319"/>
      <c r="P63" s="321"/>
      <c r="Q63" s="322"/>
      <c r="R63" s="322"/>
      <c r="S63" s="319"/>
      <c r="T63" s="319"/>
      <c r="U63" s="319"/>
      <c r="V63" s="319"/>
      <c r="W63" s="284"/>
      <c r="X63" s="284"/>
      <c r="Y63" s="284"/>
      <c r="Z63" s="285"/>
      <c r="AA63" s="371"/>
      <c r="AB63" s="371"/>
      <c r="AC63" s="372"/>
      <c r="AD63" s="147"/>
      <c r="AE63" s="132"/>
      <c r="AF63" s="133"/>
      <c r="AG63" s="133"/>
      <c r="AH63" s="135"/>
      <c r="AI63" s="132"/>
      <c r="AJ63" s="133"/>
      <c r="AK63" s="134"/>
      <c r="AL63" s="147"/>
      <c r="AM63" s="145"/>
      <c r="AN63" s="146"/>
      <c r="AO63" s="146"/>
      <c r="AP63" s="147"/>
      <c r="AQ63" s="132"/>
      <c r="AR63" s="133"/>
      <c r="AS63" s="134"/>
      <c r="AT63" s="140"/>
      <c r="AU63" s="141"/>
      <c r="AV63" s="320"/>
      <c r="AW63" s="319"/>
      <c r="AX63" s="319"/>
      <c r="AY63" s="319"/>
      <c r="AZ63" s="319"/>
      <c r="BA63" s="283"/>
    </row>
    <row r="64" spans="1:53" x14ac:dyDescent="0.25">
      <c r="A64" s="289"/>
      <c r="B64" s="374"/>
      <c r="C64" s="291"/>
      <c r="D64" s="291"/>
      <c r="E64" s="292"/>
      <c r="F64" s="375"/>
      <c r="AA64" s="169"/>
      <c r="AB64" s="169"/>
      <c r="AC64" s="169"/>
      <c r="AD64" s="169"/>
      <c r="AE64" s="169"/>
      <c r="AF64" s="169"/>
      <c r="AG64" s="169"/>
      <c r="AH64" s="169"/>
      <c r="AI64" s="169"/>
      <c r="AJ64" s="169"/>
      <c r="AK64" s="169"/>
      <c r="AL64" s="169"/>
      <c r="AM64" s="169"/>
      <c r="AN64" s="169"/>
      <c r="AO64" s="169"/>
      <c r="AP64" s="169"/>
      <c r="AQ64" s="169"/>
      <c r="AR64" s="169"/>
      <c r="AS64" s="169"/>
      <c r="AT64" s="169"/>
      <c r="AU64" s="169"/>
    </row>
    <row r="65" spans="2:30" x14ac:dyDescent="0.25">
      <c r="G65" t="s">
        <v>63</v>
      </c>
      <c r="W65" t="s">
        <v>70</v>
      </c>
      <c r="AA65" t="s">
        <v>71</v>
      </c>
    </row>
    <row r="66" spans="2:30" x14ac:dyDescent="0.25">
      <c r="W66" s="216" t="s">
        <v>69</v>
      </c>
      <c r="X66" s="217"/>
      <c r="Y66" s="217"/>
      <c r="Z66" s="217"/>
      <c r="AA66" s="218" t="s">
        <v>72</v>
      </c>
      <c r="AB66" s="217"/>
      <c r="AC66" s="217"/>
      <c r="AD66" s="217"/>
    </row>
    <row r="67" spans="2:30" x14ac:dyDescent="0.25">
      <c r="B67" s="5"/>
      <c r="E67" s="5"/>
      <c r="G67" s="5"/>
      <c r="J67" s="5"/>
      <c r="S67" s="5"/>
      <c r="W67" s="217"/>
      <c r="X67" s="217"/>
      <c r="Y67" s="217"/>
      <c r="Z67" s="217"/>
      <c r="AA67" s="217"/>
      <c r="AB67" s="217"/>
      <c r="AC67" s="217"/>
      <c r="AD67" s="217"/>
    </row>
    <row r="68" spans="2:30" x14ac:dyDescent="0.25">
      <c r="S68" s="5"/>
      <c r="W68" s="217"/>
      <c r="X68" s="217"/>
      <c r="Y68" s="217"/>
      <c r="Z68" s="217"/>
      <c r="AA68" s="217"/>
      <c r="AB68" s="217"/>
      <c r="AC68" s="217"/>
      <c r="AD68" s="217"/>
    </row>
    <row r="69" spans="2:30" x14ac:dyDescent="0.25">
      <c r="W69" s="217"/>
      <c r="X69" s="217"/>
      <c r="Y69" s="217"/>
      <c r="Z69" s="217"/>
      <c r="AA69" s="217"/>
      <c r="AB69" s="217"/>
      <c r="AC69" s="217"/>
      <c r="AD69" s="217"/>
    </row>
    <row r="70" spans="2:30" x14ac:dyDescent="0.25">
      <c r="W70" s="217"/>
      <c r="X70" s="217"/>
      <c r="Y70" s="217"/>
      <c r="Z70" s="217"/>
      <c r="AA70" s="217"/>
      <c r="AB70" s="217"/>
      <c r="AC70" s="217"/>
      <c r="AD70" s="217"/>
    </row>
    <row r="71" spans="2:30" x14ac:dyDescent="0.25">
      <c r="W71" s="217"/>
      <c r="X71" s="217"/>
      <c r="Y71" s="217"/>
      <c r="Z71" s="217"/>
      <c r="AA71" s="217"/>
      <c r="AB71" s="217"/>
      <c r="AC71" s="217"/>
      <c r="AD71" s="217"/>
    </row>
    <row r="72" spans="2:30" x14ac:dyDescent="0.25">
      <c r="W72" s="217"/>
      <c r="X72" s="217"/>
      <c r="Y72" s="217"/>
      <c r="Z72" s="217"/>
      <c r="AA72" s="217"/>
      <c r="AB72" s="217"/>
      <c r="AC72" s="217"/>
      <c r="AD72" s="217"/>
    </row>
    <row r="73" spans="2:30" x14ac:dyDescent="0.25">
      <c r="W73" s="217"/>
      <c r="X73" s="217"/>
      <c r="Y73" s="217"/>
      <c r="Z73" s="217"/>
      <c r="AA73" s="217"/>
      <c r="AB73" s="217"/>
      <c r="AC73" s="217"/>
      <c r="AD73" s="217"/>
    </row>
    <row r="74" spans="2:30" x14ac:dyDescent="0.25">
      <c r="W74" s="217"/>
      <c r="X74" s="217"/>
      <c r="Y74" s="217"/>
      <c r="Z74" s="217"/>
      <c r="AA74" s="217"/>
      <c r="AB74" s="217"/>
      <c r="AC74" s="217"/>
      <c r="AD74" s="217"/>
    </row>
    <row r="75" spans="2:30" x14ac:dyDescent="0.25">
      <c r="W75" s="217"/>
      <c r="X75" s="217"/>
      <c r="Y75" s="217"/>
      <c r="Z75" s="217"/>
      <c r="AA75" s="217"/>
      <c r="AB75" s="217"/>
      <c r="AC75" s="217"/>
      <c r="AD75" s="217"/>
    </row>
    <row r="76" spans="2:30" x14ac:dyDescent="0.25">
      <c r="W76" s="217"/>
      <c r="X76" s="217"/>
      <c r="Y76" s="217"/>
      <c r="Z76" s="217"/>
      <c r="AA76" s="217"/>
      <c r="AB76" s="217"/>
      <c r="AC76" s="217"/>
      <c r="AD76" s="217"/>
    </row>
    <row r="77" spans="2:30" x14ac:dyDescent="0.25">
      <c r="W77" s="217"/>
      <c r="X77" s="217"/>
      <c r="Y77" s="217"/>
      <c r="Z77" s="217"/>
      <c r="AA77" s="217"/>
      <c r="AB77" s="217"/>
      <c r="AC77" s="217"/>
      <c r="AD77" s="217"/>
    </row>
    <row r="78" spans="2:30" x14ac:dyDescent="0.25">
      <c r="W78" s="217"/>
      <c r="X78" s="217"/>
      <c r="Y78" s="217"/>
      <c r="Z78" s="217"/>
      <c r="AA78" s="217"/>
      <c r="AB78" s="217"/>
      <c r="AC78" s="217"/>
      <c r="AD78" s="217"/>
    </row>
    <row r="79" spans="2:30" x14ac:dyDescent="0.25">
      <c r="W79" s="217"/>
      <c r="X79" s="217"/>
      <c r="Y79" s="217"/>
      <c r="Z79" s="217"/>
      <c r="AA79" s="217"/>
      <c r="AB79" s="217"/>
      <c r="AC79" s="217"/>
      <c r="AD79" s="217"/>
    </row>
    <row r="80" spans="2:30" x14ac:dyDescent="0.25">
      <c r="W80" s="217"/>
      <c r="X80" s="217"/>
      <c r="Y80" s="217"/>
      <c r="Z80" s="217"/>
      <c r="AA80" s="217"/>
      <c r="AB80" s="217"/>
      <c r="AC80" s="217"/>
      <c r="AD80" s="217"/>
    </row>
    <row r="81" spans="23:30" x14ac:dyDescent="0.25">
      <c r="W81" s="217"/>
      <c r="X81" s="217"/>
      <c r="Y81" s="217"/>
      <c r="Z81" s="217"/>
      <c r="AA81" s="217"/>
      <c r="AB81" s="217"/>
      <c r="AC81" s="217"/>
      <c r="AD81" s="217"/>
    </row>
    <row r="82" spans="23:30" x14ac:dyDescent="0.25">
      <c r="W82" s="217"/>
      <c r="X82" s="217"/>
      <c r="Y82" s="217"/>
      <c r="Z82" s="217"/>
      <c r="AA82" s="217"/>
      <c r="AB82" s="217"/>
      <c r="AC82" s="217"/>
      <c r="AD82" s="217"/>
    </row>
  </sheetData>
  <mergeCells count="13">
    <mergeCell ref="W66:Z82"/>
    <mergeCell ref="AA66:AD82"/>
    <mergeCell ref="B3:E3"/>
    <mergeCell ref="AW3:AZ3"/>
    <mergeCell ref="G3:J3"/>
    <mergeCell ref="AE3:AH3"/>
    <mergeCell ref="AI3:AL3"/>
    <mergeCell ref="AM3:AP3"/>
    <mergeCell ref="AA3:AD3"/>
    <mergeCell ref="M3:P3"/>
    <mergeCell ref="S3:V3"/>
    <mergeCell ref="W3:Z3"/>
    <mergeCell ref="AQ3:AU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F4E3-70CC-47BF-8AD5-AE5A947C6EE1}">
  <dimension ref="A1:T63"/>
  <sheetViews>
    <sheetView topLeftCell="A13" zoomScale="96" zoomScaleNormal="96" workbookViewId="0">
      <selection activeCell="G39" sqref="G39"/>
    </sheetView>
  </sheetViews>
  <sheetFormatPr defaultRowHeight="15" x14ac:dyDescent="0.25"/>
  <cols>
    <col min="1" max="1" width="30.5703125" bestFit="1" customWidth="1"/>
    <col min="2" max="2" width="15" bestFit="1" customWidth="1"/>
    <col min="3" max="3" width="9.5703125" bestFit="1" customWidth="1"/>
    <col min="6" max="6" width="13.7109375" customWidth="1"/>
    <col min="7" max="7" width="14" bestFit="1" customWidth="1"/>
    <col min="8" max="8" width="9.5703125" bestFit="1" customWidth="1"/>
    <col min="11" max="11" width="14.5703125" customWidth="1"/>
    <col min="12" max="12" width="14" bestFit="1" customWidth="1"/>
    <col min="13" max="13" width="9.5703125" bestFit="1" customWidth="1"/>
    <col min="16" max="16" width="12.140625" customWidth="1"/>
    <col min="17" max="17" width="25" customWidth="1"/>
  </cols>
  <sheetData>
    <row r="1" spans="1:20" x14ac:dyDescent="0.25">
      <c r="A1" s="1" t="s">
        <v>78</v>
      </c>
    </row>
    <row r="2" spans="1:20" ht="15.75" thickBot="1" x14ac:dyDescent="0.3"/>
    <row r="3" spans="1:20" x14ac:dyDescent="0.25">
      <c r="A3" s="1"/>
      <c r="B3" s="219" t="s">
        <v>59</v>
      </c>
      <c r="C3" s="220"/>
      <c r="D3" s="220"/>
      <c r="E3" s="220"/>
      <c r="F3" s="81"/>
      <c r="G3" s="221" t="s">
        <v>123</v>
      </c>
      <c r="H3" s="222"/>
      <c r="I3" s="222"/>
      <c r="J3" s="222"/>
      <c r="K3" s="187"/>
      <c r="L3" s="219" t="s">
        <v>127</v>
      </c>
      <c r="M3" s="220"/>
      <c r="N3" s="220"/>
      <c r="O3" s="220"/>
      <c r="P3" s="186"/>
      <c r="Q3" s="221" t="s">
        <v>131</v>
      </c>
      <c r="R3" s="222"/>
      <c r="S3" s="222"/>
      <c r="T3" s="224"/>
    </row>
    <row r="4" spans="1:20" ht="45" x14ac:dyDescent="0.25">
      <c r="A4" s="1"/>
      <c r="B4" s="2" t="s">
        <v>16</v>
      </c>
      <c r="C4" s="3" t="s">
        <v>17</v>
      </c>
      <c r="D4" s="3" t="s">
        <v>18</v>
      </c>
      <c r="E4" s="3" t="s">
        <v>20</v>
      </c>
      <c r="F4" s="82" t="s">
        <v>68</v>
      </c>
      <c r="G4" s="2" t="s">
        <v>16</v>
      </c>
      <c r="H4" s="3" t="s">
        <v>17</v>
      </c>
      <c r="I4" s="3" t="s">
        <v>18</v>
      </c>
      <c r="J4" s="3" t="s">
        <v>20</v>
      </c>
      <c r="K4" s="208" t="s">
        <v>68</v>
      </c>
      <c r="L4" s="2" t="s">
        <v>16</v>
      </c>
      <c r="M4" s="3" t="s">
        <v>17</v>
      </c>
      <c r="N4" s="3" t="s">
        <v>18</v>
      </c>
      <c r="O4" s="3" t="s">
        <v>20</v>
      </c>
      <c r="P4" s="208" t="s">
        <v>68</v>
      </c>
      <c r="Q4" s="31" t="s">
        <v>16</v>
      </c>
      <c r="R4" s="30" t="s">
        <v>17</v>
      </c>
      <c r="S4" s="30" t="s">
        <v>18</v>
      </c>
      <c r="T4" s="46" t="s">
        <v>20</v>
      </c>
    </row>
    <row r="5" spans="1:20" x14ac:dyDescent="0.25">
      <c r="A5" s="9" t="s">
        <v>8</v>
      </c>
      <c r="B5" s="83"/>
      <c r="C5" s="84"/>
      <c r="D5" s="84"/>
      <c r="E5" s="86"/>
      <c r="F5" s="85"/>
      <c r="G5" s="83"/>
      <c r="H5" s="84"/>
      <c r="I5" s="84"/>
      <c r="J5" s="86"/>
      <c r="K5" s="84"/>
      <c r="L5" s="83"/>
      <c r="M5" s="84"/>
      <c r="N5" s="84"/>
      <c r="O5" s="86"/>
      <c r="P5" s="84"/>
      <c r="Q5" s="83"/>
      <c r="R5" s="84"/>
      <c r="S5" s="84"/>
      <c r="T5" s="85"/>
    </row>
    <row r="6" spans="1:20" x14ac:dyDescent="0.25">
      <c r="A6" s="10" t="s">
        <v>9</v>
      </c>
      <c r="B6" s="60">
        <v>874.97</v>
      </c>
      <c r="C6" s="61">
        <v>770.75</v>
      </c>
      <c r="D6" s="61">
        <v>104.22</v>
      </c>
      <c r="E6" s="62">
        <f>D6/B6</f>
        <v>0.11911265529103854</v>
      </c>
      <c r="F6" s="106" t="s">
        <v>64</v>
      </c>
      <c r="G6" s="408">
        <v>882.64</v>
      </c>
      <c r="H6" s="409">
        <v>816.48</v>
      </c>
      <c r="I6" s="409">
        <v>66.16</v>
      </c>
      <c r="J6" s="410">
        <f>I6/G6</f>
        <v>7.4956947339798782E-2</v>
      </c>
      <c r="K6" s="411" t="s">
        <v>64</v>
      </c>
      <c r="L6" s="408">
        <v>399.2</v>
      </c>
      <c r="M6" s="409">
        <v>379.38</v>
      </c>
      <c r="N6" s="409">
        <v>19.82</v>
      </c>
      <c r="O6" s="410">
        <f>N6/L6</f>
        <v>4.9649298597194393E-2</v>
      </c>
      <c r="P6" s="411" t="s">
        <v>64</v>
      </c>
      <c r="Q6" s="128"/>
      <c r="R6" s="129"/>
      <c r="S6" s="129"/>
      <c r="T6" s="144"/>
    </row>
    <row r="7" spans="1:20" x14ac:dyDescent="0.25">
      <c r="A7" s="10" t="s">
        <v>10</v>
      </c>
      <c r="B7" s="60">
        <v>1838.61</v>
      </c>
      <c r="C7" s="61">
        <v>1523.63</v>
      </c>
      <c r="D7" s="61">
        <v>314.98</v>
      </c>
      <c r="E7" s="62">
        <f t="shared" ref="E7:E11" si="0">D7/B7</f>
        <v>0.17131419931361194</v>
      </c>
      <c r="F7" s="106" t="s">
        <v>64</v>
      </c>
      <c r="G7" s="408">
        <v>1765.2</v>
      </c>
      <c r="H7" s="409">
        <v>1632.84</v>
      </c>
      <c r="I7" s="409">
        <v>132.36000000000001</v>
      </c>
      <c r="J7" s="410">
        <f t="shared" ref="J7:J11" si="1">I7/G7</f>
        <v>7.4983004758667579E-2</v>
      </c>
      <c r="K7" s="411" t="s">
        <v>64</v>
      </c>
      <c r="L7" s="408">
        <v>746.38</v>
      </c>
      <c r="M7" s="409">
        <v>709.2</v>
      </c>
      <c r="N7" s="409">
        <v>37.18</v>
      </c>
      <c r="O7" s="410">
        <f t="shared" ref="O7:O11" si="2">N7/L7</f>
        <v>4.9813767785846348E-2</v>
      </c>
      <c r="P7" s="411" t="s">
        <v>64</v>
      </c>
      <c r="Q7" s="128"/>
      <c r="R7" s="129"/>
      <c r="S7" s="129"/>
      <c r="T7" s="144"/>
    </row>
    <row r="8" spans="1:20" x14ac:dyDescent="0.25">
      <c r="A8" s="10" t="s">
        <v>11</v>
      </c>
      <c r="B8" s="60">
        <v>2539.1999999999998</v>
      </c>
      <c r="C8" s="61">
        <v>2071.33</v>
      </c>
      <c r="D8" s="61">
        <v>467.97</v>
      </c>
      <c r="E8" s="62">
        <f t="shared" si="0"/>
        <v>0.1842982041587902</v>
      </c>
      <c r="F8" s="106" t="s">
        <v>64</v>
      </c>
      <c r="G8" s="408">
        <v>2513.84</v>
      </c>
      <c r="H8" s="409">
        <v>2325.3200000000002</v>
      </c>
      <c r="I8" s="409">
        <v>188.52</v>
      </c>
      <c r="J8" s="410">
        <f t="shared" si="1"/>
        <v>7.4992839639754325E-2</v>
      </c>
      <c r="K8" s="411" t="s">
        <v>64</v>
      </c>
      <c r="L8" s="408">
        <v>1056.76</v>
      </c>
      <c r="M8" s="409">
        <v>1004.06</v>
      </c>
      <c r="N8" s="409">
        <v>52.7</v>
      </c>
      <c r="O8" s="410">
        <f t="shared" si="2"/>
        <v>4.9869412165486966E-2</v>
      </c>
      <c r="P8" s="411" t="s">
        <v>64</v>
      </c>
      <c r="Q8" s="128"/>
      <c r="R8" s="129"/>
      <c r="S8" s="129"/>
      <c r="T8" s="144"/>
    </row>
    <row r="9" spans="1:20" x14ac:dyDescent="0.25">
      <c r="A9" s="10" t="s">
        <v>12</v>
      </c>
      <c r="B9" s="60">
        <v>2539.1999999999998</v>
      </c>
      <c r="C9" s="61">
        <v>2071.33</v>
      </c>
      <c r="D9" s="61">
        <v>467.97</v>
      </c>
      <c r="E9" s="62">
        <f t="shared" si="0"/>
        <v>0.1842982041587902</v>
      </c>
      <c r="F9" s="106" t="s">
        <v>64</v>
      </c>
      <c r="G9" s="408">
        <v>2513.84</v>
      </c>
      <c r="H9" s="409">
        <v>2325.3200000000002</v>
      </c>
      <c r="I9" s="409">
        <v>188.52</v>
      </c>
      <c r="J9" s="410">
        <f t="shared" si="1"/>
        <v>7.4992839639754325E-2</v>
      </c>
      <c r="K9" s="411" t="s">
        <v>64</v>
      </c>
      <c r="L9" s="408">
        <v>1056.76</v>
      </c>
      <c r="M9" s="409">
        <v>1004.06</v>
      </c>
      <c r="N9" s="409">
        <v>52.7</v>
      </c>
      <c r="O9" s="410">
        <f t="shared" si="2"/>
        <v>4.9869412165486966E-2</v>
      </c>
      <c r="P9" s="411" t="s">
        <v>64</v>
      </c>
      <c r="Q9" s="128"/>
      <c r="R9" s="129"/>
      <c r="S9" s="129"/>
      <c r="T9" s="144"/>
    </row>
    <row r="10" spans="1:20" x14ac:dyDescent="0.25">
      <c r="A10" s="10" t="s">
        <v>13</v>
      </c>
      <c r="B10" s="60">
        <v>1576.05</v>
      </c>
      <c r="C10" s="61">
        <v>1318.44</v>
      </c>
      <c r="D10" s="61">
        <v>257.61</v>
      </c>
      <c r="E10" s="62">
        <f t="shared" si="0"/>
        <v>0.16345293613781289</v>
      </c>
      <c r="F10" s="106" t="s">
        <v>64</v>
      </c>
      <c r="G10" s="408">
        <v>1765.2</v>
      </c>
      <c r="H10" s="409">
        <v>1632.84</v>
      </c>
      <c r="I10" s="409">
        <v>132.36000000000001</v>
      </c>
      <c r="J10" s="410">
        <f>I10/G10</f>
        <v>7.4983004758667579E-2</v>
      </c>
      <c r="K10" s="411" t="s">
        <v>64</v>
      </c>
      <c r="L10" s="408">
        <v>746.38</v>
      </c>
      <c r="M10" s="409">
        <v>709.2</v>
      </c>
      <c r="N10" s="409">
        <v>37.18</v>
      </c>
      <c r="O10" s="410">
        <f t="shared" si="2"/>
        <v>4.9813767785846348E-2</v>
      </c>
      <c r="P10" s="411" t="s">
        <v>64</v>
      </c>
      <c r="Q10" s="128"/>
      <c r="R10" s="129"/>
      <c r="S10" s="129"/>
      <c r="T10" s="144"/>
    </row>
    <row r="11" spans="1:20" x14ac:dyDescent="0.25">
      <c r="A11" s="10" t="s">
        <v>14</v>
      </c>
      <c r="B11" s="60">
        <v>1576.05</v>
      </c>
      <c r="C11" s="61">
        <v>1318.44</v>
      </c>
      <c r="D11" s="61">
        <v>257.61</v>
      </c>
      <c r="E11" s="62">
        <f t="shared" si="0"/>
        <v>0.16345293613781289</v>
      </c>
      <c r="F11" s="106" t="s">
        <v>64</v>
      </c>
      <c r="G11" s="408">
        <v>2513.84</v>
      </c>
      <c r="H11" s="409">
        <v>2325.3200000000002</v>
      </c>
      <c r="I11" s="409">
        <v>188.52</v>
      </c>
      <c r="J11" s="410">
        <f t="shared" si="1"/>
        <v>7.4992839639754325E-2</v>
      </c>
      <c r="K11" s="411" t="s">
        <v>64</v>
      </c>
      <c r="L11" s="408">
        <v>1056.76</v>
      </c>
      <c r="M11" s="409">
        <v>1004.06</v>
      </c>
      <c r="N11" s="409">
        <v>52.7</v>
      </c>
      <c r="O11" s="410">
        <f>N11/L11</f>
        <v>4.9869412165486966E-2</v>
      </c>
      <c r="P11" s="411" t="s">
        <v>64</v>
      </c>
      <c r="Q11" s="128"/>
      <c r="R11" s="129"/>
      <c r="S11" s="129"/>
      <c r="T11" s="144"/>
    </row>
    <row r="12" spans="1:20" x14ac:dyDescent="0.25">
      <c r="A12" s="87"/>
      <c r="B12" s="290"/>
      <c r="C12" s="291"/>
      <c r="D12" s="291"/>
      <c r="E12" s="292"/>
      <c r="F12" s="300"/>
      <c r="G12" s="376"/>
      <c r="H12" s="368"/>
      <c r="I12" s="368"/>
      <c r="J12" s="367"/>
      <c r="K12" s="417"/>
      <c r="L12" s="368"/>
      <c r="M12" s="368"/>
      <c r="N12" s="368"/>
      <c r="O12" s="367"/>
      <c r="P12" s="377"/>
      <c r="Q12" s="401"/>
      <c r="R12" s="402"/>
      <c r="S12" s="402"/>
      <c r="T12" s="412"/>
    </row>
    <row r="13" spans="1:20" x14ac:dyDescent="0.25">
      <c r="A13" s="427" t="s">
        <v>121</v>
      </c>
      <c r="B13" s="428" t="s">
        <v>89</v>
      </c>
      <c r="C13" s="429"/>
      <c r="D13" s="429"/>
      <c r="E13" s="430"/>
      <c r="F13" s="431"/>
      <c r="G13" s="489" t="s">
        <v>124</v>
      </c>
      <c r="H13" s="490"/>
      <c r="I13" s="490"/>
      <c r="J13" s="491"/>
      <c r="K13" s="492"/>
      <c r="L13" s="489" t="s">
        <v>104</v>
      </c>
      <c r="M13" s="490"/>
      <c r="N13" s="490"/>
      <c r="O13" s="491"/>
      <c r="P13" s="493"/>
      <c r="Q13" s="494" t="s">
        <v>132</v>
      </c>
      <c r="R13" s="490"/>
      <c r="S13" s="495"/>
      <c r="T13" s="496"/>
    </row>
    <row r="14" spans="1:20" ht="30" x14ac:dyDescent="0.25">
      <c r="A14" s="446" t="s">
        <v>122</v>
      </c>
      <c r="B14" s="428" t="s">
        <v>90</v>
      </c>
      <c r="C14" s="429"/>
      <c r="D14" s="429"/>
      <c r="E14" s="430"/>
      <c r="F14" s="431"/>
      <c r="G14" s="489" t="s">
        <v>125</v>
      </c>
      <c r="H14" s="490"/>
      <c r="I14" s="490"/>
      <c r="J14" s="491"/>
      <c r="K14" s="492"/>
      <c r="L14" s="489" t="s">
        <v>128</v>
      </c>
      <c r="M14" s="490"/>
      <c r="N14" s="490"/>
      <c r="O14" s="491"/>
      <c r="P14" s="493"/>
      <c r="Q14" s="497" t="s">
        <v>133</v>
      </c>
      <c r="R14" s="490"/>
      <c r="S14" s="495"/>
      <c r="T14" s="496"/>
    </row>
    <row r="15" spans="1:20" x14ac:dyDescent="0.25">
      <c r="A15" s="447" t="s">
        <v>102</v>
      </c>
      <c r="B15" s="448">
        <v>20</v>
      </c>
      <c r="C15" s="429"/>
      <c r="D15" s="429"/>
      <c r="E15" s="430"/>
      <c r="F15" s="431"/>
      <c r="G15" s="498">
        <v>20</v>
      </c>
      <c r="H15" s="490"/>
      <c r="I15" s="490"/>
      <c r="J15" s="491"/>
      <c r="K15" s="492"/>
      <c r="L15" s="498">
        <v>20</v>
      </c>
      <c r="M15" s="490"/>
      <c r="N15" s="490"/>
      <c r="O15" s="491"/>
      <c r="P15" s="493"/>
      <c r="Q15" s="499">
        <v>20</v>
      </c>
      <c r="R15" s="490"/>
      <c r="S15" s="495"/>
      <c r="T15" s="496"/>
    </row>
    <row r="16" spans="1:20" x14ac:dyDescent="0.25">
      <c r="A16" s="427" t="s">
        <v>91</v>
      </c>
      <c r="B16" s="448">
        <v>20</v>
      </c>
      <c r="C16" s="429"/>
      <c r="D16" s="429"/>
      <c r="E16" s="430"/>
      <c r="F16" s="431"/>
      <c r="G16" s="498">
        <v>40</v>
      </c>
      <c r="H16" s="490"/>
      <c r="I16" s="490"/>
      <c r="J16" s="491"/>
      <c r="K16" s="492"/>
      <c r="L16" s="498">
        <v>35</v>
      </c>
      <c r="M16" s="490"/>
      <c r="N16" s="490"/>
      <c r="O16" s="491"/>
      <c r="P16" s="493"/>
      <c r="Q16" s="499">
        <v>20</v>
      </c>
      <c r="R16" s="490"/>
      <c r="S16" s="495"/>
      <c r="T16" s="496"/>
    </row>
    <row r="17" spans="1:20" x14ac:dyDescent="0.25">
      <c r="A17" s="446" t="s">
        <v>92</v>
      </c>
      <c r="B17" s="448">
        <v>20</v>
      </c>
      <c r="C17" s="429"/>
      <c r="D17" s="429"/>
      <c r="E17" s="430"/>
      <c r="F17" s="431"/>
      <c r="G17" s="498">
        <v>40</v>
      </c>
      <c r="H17" s="490"/>
      <c r="I17" s="490"/>
      <c r="J17" s="491"/>
      <c r="K17" s="492"/>
      <c r="L17" s="498">
        <v>35</v>
      </c>
      <c r="M17" s="490"/>
      <c r="N17" s="490"/>
      <c r="O17" s="491"/>
      <c r="P17" s="493"/>
      <c r="Q17" s="499">
        <v>20</v>
      </c>
      <c r="R17" s="490"/>
      <c r="S17" s="495"/>
      <c r="T17" s="496"/>
    </row>
    <row r="18" spans="1:20" x14ac:dyDescent="0.25">
      <c r="A18" s="427" t="s">
        <v>93</v>
      </c>
      <c r="B18" s="448">
        <v>250</v>
      </c>
      <c r="C18" s="429"/>
      <c r="D18" s="429"/>
      <c r="E18" s="430"/>
      <c r="F18" s="431"/>
      <c r="G18" s="498">
        <v>100</v>
      </c>
      <c r="H18" s="490"/>
      <c r="I18" s="490"/>
      <c r="J18" s="491"/>
      <c r="K18" s="492"/>
      <c r="L18" s="500">
        <v>200</v>
      </c>
      <c r="M18" s="490"/>
      <c r="N18" s="490"/>
      <c r="O18" s="491"/>
      <c r="P18" s="493"/>
      <c r="Q18" s="501"/>
      <c r="R18" s="502"/>
      <c r="S18" s="503"/>
      <c r="T18" s="504"/>
    </row>
    <row r="19" spans="1:20" x14ac:dyDescent="0.25">
      <c r="A19" s="289"/>
      <c r="B19" s="309"/>
      <c r="C19" s="310"/>
      <c r="D19" s="310"/>
      <c r="E19" s="311"/>
      <c r="F19" s="312"/>
      <c r="G19" s="378"/>
      <c r="H19" s="379"/>
      <c r="I19" s="379"/>
      <c r="J19" s="380"/>
      <c r="K19" s="406"/>
      <c r="L19" s="368"/>
      <c r="M19" s="368"/>
      <c r="N19" s="368"/>
      <c r="O19" s="367"/>
      <c r="P19" s="382"/>
      <c r="Q19" s="376"/>
      <c r="R19" s="368"/>
      <c r="S19" s="368"/>
      <c r="T19" s="413"/>
    </row>
    <row r="20" spans="1:20" x14ac:dyDescent="0.25">
      <c r="A20" s="9" t="s">
        <v>15</v>
      </c>
      <c r="B20" s="90"/>
      <c r="C20" s="91"/>
      <c r="D20" s="91"/>
      <c r="E20" s="113"/>
      <c r="F20" s="96"/>
      <c r="G20" s="383"/>
      <c r="H20" s="384"/>
      <c r="I20" s="384"/>
      <c r="J20" s="385"/>
      <c r="K20" s="387"/>
      <c r="L20" s="388"/>
      <c r="M20" s="91"/>
      <c r="N20" s="91"/>
      <c r="O20" s="389"/>
      <c r="P20" s="390"/>
      <c r="Q20" s="90"/>
      <c r="R20" s="91"/>
      <c r="S20" s="91"/>
      <c r="T20" s="160"/>
    </row>
    <row r="21" spans="1:20" x14ac:dyDescent="0.25">
      <c r="A21" s="10" t="s">
        <v>9</v>
      </c>
      <c r="B21" s="60">
        <v>694.28</v>
      </c>
      <c r="C21" s="61">
        <v>606.80999999999995</v>
      </c>
      <c r="D21" s="61">
        <v>87.47</v>
      </c>
      <c r="E21" s="62">
        <f>D21/B21</f>
        <v>0.12598663363484475</v>
      </c>
      <c r="F21" s="14">
        <v>1500</v>
      </c>
      <c r="G21" s="128"/>
      <c r="H21" s="129"/>
      <c r="I21" s="129"/>
      <c r="J21" s="149"/>
      <c r="K21" s="400"/>
      <c r="L21" s="408">
        <v>315.86</v>
      </c>
      <c r="M21" s="409">
        <v>315.86</v>
      </c>
      <c r="N21" s="409">
        <v>0</v>
      </c>
      <c r="O21" s="410">
        <f>N21/L21</f>
        <v>0</v>
      </c>
      <c r="P21" s="411" t="s">
        <v>64</v>
      </c>
      <c r="Q21" s="128"/>
      <c r="R21" s="129"/>
      <c r="S21" s="129"/>
      <c r="T21" s="131"/>
    </row>
    <row r="22" spans="1:20" x14ac:dyDescent="0.25">
      <c r="A22" s="10" t="s">
        <v>10</v>
      </c>
      <c r="B22" s="60">
        <v>1458.27</v>
      </c>
      <c r="C22" s="61">
        <v>1274.55</v>
      </c>
      <c r="D22" s="61">
        <v>183.72</v>
      </c>
      <c r="E22" s="62">
        <f t="shared" ref="E22:E26" si="3">D22/B22</f>
        <v>0.12598489991565348</v>
      </c>
      <c r="F22" s="14">
        <v>3000</v>
      </c>
      <c r="G22" s="128"/>
      <c r="H22" s="129"/>
      <c r="I22" s="129"/>
      <c r="J22" s="149"/>
      <c r="K22" s="400"/>
      <c r="L22" s="408">
        <v>583.89</v>
      </c>
      <c r="M22" s="409">
        <v>583.89</v>
      </c>
      <c r="N22" s="409">
        <v>0</v>
      </c>
      <c r="O22" s="410">
        <f t="shared" ref="O22:O26" si="4">N22/L22</f>
        <v>0</v>
      </c>
      <c r="P22" s="411" t="s">
        <v>64</v>
      </c>
      <c r="Q22" s="128"/>
      <c r="R22" s="129"/>
      <c r="S22" s="129"/>
      <c r="T22" s="131"/>
    </row>
    <row r="23" spans="1:20" x14ac:dyDescent="0.25">
      <c r="A23" s="10" t="s">
        <v>11</v>
      </c>
      <c r="B23" s="60">
        <v>2013.84</v>
      </c>
      <c r="C23" s="61">
        <v>1760.13</v>
      </c>
      <c r="D23" s="61">
        <f t="shared" ref="D23:D26" si="5">SUM(B23-C23)</f>
        <v>253.70999999999981</v>
      </c>
      <c r="E23" s="62">
        <f t="shared" si="3"/>
        <v>0.12598319628173033</v>
      </c>
      <c r="F23" s="14">
        <v>3000</v>
      </c>
      <c r="G23" s="128"/>
      <c r="H23" s="129"/>
      <c r="I23" s="129"/>
      <c r="J23" s="149"/>
      <c r="K23" s="400"/>
      <c r="L23" s="408">
        <v>823.42</v>
      </c>
      <c r="M23" s="409">
        <v>823.42</v>
      </c>
      <c r="N23" s="409">
        <v>0</v>
      </c>
      <c r="O23" s="410">
        <f>N23/L23</f>
        <v>0</v>
      </c>
      <c r="P23" s="411" t="s">
        <v>64</v>
      </c>
      <c r="Q23" s="128"/>
      <c r="R23" s="129"/>
      <c r="S23" s="129"/>
      <c r="T23" s="131"/>
    </row>
    <row r="24" spans="1:20" x14ac:dyDescent="0.25">
      <c r="A24" s="10" t="s">
        <v>12</v>
      </c>
      <c r="B24" s="60">
        <v>2013.84</v>
      </c>
      <c r="C24" s="61">
        <v>1760.13</v>
      </c>
      <c r="D24" s="61">
        <f t="shared" si="5"/>
        <v>253.70999999999981</v>
      </c>
      <c r="E24" s="62">
        <f t="shared" si="3"/>
        <v>0.12598319628173033</v>
      </c>
      <c r="F24" s="14">
        <v>3000</v>
      </c>
      <c r="G24" s="128"/>
      <c r="H24" s="129"/>
      <c r="I24" s="129"/>
      <c r="J24" s="149"/>
      <c r="K24" s="400"/>
      <c r="L24" s="408">
        <v>823.42</v>
      </c>
      <c r="M24" s="409">
        <v>823.42</v>
      </c>
      <c r="N24" s="409">
        <v>0</v>
      </c>
      <c r="O24" s="410">
        <f t="shared" si="4"/>
        <v>0</v>
      </c>
      <c r="P24" s="411" t="s">
        <v>64</v>
      </c>
      <c r="Q24" s="128"/>
      <c r="R24" s="129"/>
      <c r="S24" s="129"/>
      <c r="T24" s="131"/>
    </row>
    <row r="25" spans="1:20" x14ac:dyDescent="0.25">
      <c r="A25" s="10" t="s">
        <v>13</v>
      </c>
      <c r="B25" s="60">
        <v>1249.96</v>
      </c>
      <c r="C25" s="61">
        <v>1092.53</v>
      </c>
      <c r="D25" s="61">
        <f t="shared" si="5"/>
        <v>157.43000000000006</v>
      </c>
      <c r="E25" s="62">
        <f t="shared" si="3"/>
        <v>0.12594803033697083</v>
      </c>
      <c r="F25" s="14">
        <v>3000</v>
      </c>
      <c r="G25" s="128"/>
      <c r="H25" s="129"/>
      <c r="I25" s="129"/>
      <c r="J25" s="149"/>
      <c r="K25" s="400"/>
      <c r="L25" s="408">
        <v>583.89</v>
      </c>
      <c r="M25" s="409">
        <v>583.89</v>
      </c>
      <c r="N25" s="409">
        <v>0</v>
      </c>
      <c r="O25" s="410">
        <f t="shared" si="4"/>
        <v>0</v>
      </c>
      <c r="P25" s="411" t="s">
        <v>64</v>
      </c>
      <c r="Q25" s="128"/>
      <c r="R25" s="129"/>
      <c r="S25" s="129"/>
      <c r="T25" s="131"/>
    </row>
    <row r="26" spans="1:20" x14ac:dyDescent="0.25">
      <c r="A26" s="10" t="s">
        <v>14</v>
      </c>
      <c r="B26" s="60">
        <v>1249.96</v>
      </c>
      <c r="C26" s="61">
        <v>1092.53</v>
      </c>
      <c r="D26" s="61">
        <f t="shared" si="5"/>
        <v>157.43000000000006</v>
      </c>
      <c r="E26" s="62">
        <f t="shared" si="3"/>
        <v>0.12594803033697083</v>
      </c>
      <c r="F26" s="14">
        <v>3000</v>
      </c>
      <c r="G26" s="128"/>
      <c r="H26" s="129"/>
      <c r="I26" s="129"/>
      <c r="J26" s="149"/>
      <c r="K26" s="400"/>
      <c r="L26" s="408">
        <v>823.42</v>
      </c>
      <c r="M26" s="409">
        <v>823.42</v>
      </c>
      <c r="N26" s="409">
        <v>0</v>
      </c>
      <c r="O26" s="410">
        <f t="shared" si="4"/>
        <v>0</v>
      </c>
      <c r="P26" s="411" t="s">
        <v>64</v>
      </c>
      <c r="Q26" s="128"/>
      <c r="R26" s="129"/>
      <c r="S26" s="129"/>
      <c r="T26" s="131"/>
    </row>
    <row r="27" spans="1:20" x14ac:dyDescent="0.25">
      <c r="A27" s="87"/>
      <c r="B27" s="290"/>
      <c r="C27" s="291"/>
      <c r="D27" s="291"/>
      <c r="E27" s="292"/>
      <c r="F27" s="300"/>
      <c r="G27" s="401"/>
      <c r="H27" s="402"/>
      <c r="I27" s="402"/>
      <c r="J27" s="403"/>
      <c r="K27" s="391"/>
      <c r="L27" s="376"/>
      <c r="M27" s="368"/>
      <c r="N27" s="368"/>
      <c r="O27" s="367"/>
      <c r="P27" s="388"/>
      <c r="Q27" s="401"/>
      <c r="R27" s="402"/>
      <c r="S27" s="402"/>
      <c r="T27" s="416"/>
    </row>
    <row r="28" spans="1:20" x14ac:dyDescent="0.25">
      <c r="A28" s="427" t="s">
        <v>121</v>
      </c>
      <c r="B28" s="428" t="s">
        <v>94</v>
      </c>
      <c r="C28" s="429"/>
      <c r="D28" s="429"/>
      <c r="E28" s="430"/>
      <c r="F28" s="431"/>
      <c r="G28" s="505"/>
      <c r="H28" s="506"/>
      <c r="I28" s="506"/>
      <c r="J28" s="507"/>
      <c r="K28" s="508"/>
      <c r="L28" s="494" t="s">
        <v>129</v>
      </c>
      <c r="M28" s="490"/>
      <c r="N28" s="490"/>
      <c r="O28" s="491"/>
      <c r="P28" s="493"/>
      <c r="Q28" s="505"/>
      <c r="R28" s="506"/>
      <c r="S28" s="506"/>
      <c r="T28" s="509"/>
    </row>
    <row r="29" spans="1:20" x14ac:dyDescent="0.25">
      <c r="A29" s="446" t="s">
        <v>122</v>
      </c>
      <c r="B29" s="428" t="s">
        <v>95</v>
      </c>
      <c r="C29" s="429"/>
      <c r="D29" s="429"/>
      <c r="E29" s="430"/>
      <c r="F29" s="431"/>
      <c r="G29" s="505"/>
      <c r="H29" s="506"/>
      <c r="I29" s="506"/>
      <c r="J29" s="507"/>
      <c r="K29" s="508"/>
      <c r="L29" s="494" t="s">
        <v>130</v>
      </c>
      <c r="M29" s="490"/>
      <c r="N29" s="490"/>
      <c r="O29" s="491"/>
      <c r="P29" s="493"/>
      <c r="Q29" s="505"/>
      <c r="R29" s="506"/>
      <c r="S29" s="506"/>
      <c r="T29" s="509"/>
    </row>
    <row r="30" spans="1:20" x14ac:dyDescent="0.25">
      <c r="A30" s="446" t="s">
        <v>100</v>
      </c>
      <c r="B30" s="472">
        <v>0.2</v>
      </c>
      <c r="C30" s="429"/>
      <c r="D30" s="429"/>
      <c r="E30" s="430"/>
      <c r="F30" s="431"/>
      <c r="G30" s="505"/>
      <c r="H30" s="506"/>
      <c r="I30" s="506"/>
      <c r="J30" s="507"/>
      <c r="K30" s="508"/>
      <c r="L30" s="510">
        <v>0.2</v>
      </c>
      <c r="M30" s="490"/>
      <c r="N30" s="490"/>
      <c r="O30" s="491"/>
      <c r="P30" s="493"/>
      <c r="Q30" s="505"/>
      <c r="R30" s="506"/>
      <c r="S30" s="506"/>
      <c r="T30" s="509"/>
    </row>
    <row r="31" spans="1:20" x14ac:dyDescent="0.25">
      <c r="A31" s="446" t="s">
        <v>96</v>
      </c>
      <c r="B31" s="472">
        <v>0.2</v>
      </c>
      <c r="C31" s="429"/>
      <c r="D31" s="429"/>
      <c r="E31" s="430"/>
      <c r="F31" s="431"/>
      <c r="G31" s="505"/>
      <c r="H31" s="506"/>
      <c r="I31" s="506"/>
      <c r="J31" s="507"/>
      <c r="K31" s="508"/>
      <c r="L31" s="510">
        <v>0.2</v>
      </c>
      <c r="M31" s="490"/>
      <c r="N31" s="490"/>
      <c r="O31" s="491"/>
      <c r="P31" s="493"/>
      <c r="Q31" s="505"/>
      <c r="R31" s="506"/>
      <c r="S31" s="506"/>
      <c r="T31" s="509"/>
    </row>
    <row r="32" spans="1:20" x14ac:dyDescent="0.25">
      <c r="A32" s="446" t="s">
        <v>97</v>
      </c>
      <c r="B32" s="472">
        <v>0.2</v>
      </c>
      <c r="C32" s="429"/>
      <c r="D32" s="429"/>
      <c r="E32" s="430"/>
      <c r="F32" s="431"/>
      <c r="G32" s="505"/>
      <c r="H32" s="506"/>
      <c r="I32" s="506"/>
      <c r="J32" s="507"/>
      <c r="K32" s="508"/>
      <c r="L32" s="510">
        <v>0.2</v>
      </c>
      <c r="M32" s="490"/>
      <c r="N32" s="490"/>
      <c r="O32" s="491"/>
      <c r="P32" s="493"/>
      <c r="Q32" s="505"/>
      <c r="R32" s="506"/>
      <c r="S32" s="506"/>
      <c r="T32" s="509"/>
    </row>
    <row r="33" spans="1:20" x14ac:dyDescent="0.25">
      <c r="A33" s="446" t="s">
        <v>98</v>
      </c>
      <c r="B33" s="472">
        <v>0.2</v>
      </c>
      <c r="C33" s="429"/>
      <c r="D33" s="429"/>
      <c r="E33" s="430"/>
      <c r="F33" s="431"/>
      <c r="G33" s="505"/>
      <c r="H33" s="506"/>
      <c r="I33" s="506"/>
      <c r="J33" s="507"/>
      <c r="K33" s="508"/>
      <c r="L33" s="510">
        <v>0.2</v>
      </c>
      <c r="M33" s="490"/>
      <c r="N33" s="490"/>
      <c r="O33" s="491"/>
      <c r="P33" s="493"/>
      <c r="Q33" s="505"/>
      <c r="R33" s="506"/>
      <c r="S33" s="506"/>
      <c r="T33" s="509"/>
    </row>
    <row r="34" spans="1:20" x14ac:dyDescent="0.25">
      <c r="A34" s="289"/>
      <c r="B34" s="309"/>
      <c r="C34" s="310"/>
      <c r="D34" s="310"/>
      <c r="E34" s="311"/>
      <c r="F34" s="312"/>
      <c r="G34" s="376"/>
      <c r="H34" s="392"/>
      <c r="I34" s="392"/>
      <c r="J34" s="392"/>
      <c r="K34" s="386"/>
      <c r="L34" s="376"/>
      <c r="M34" s="392"/>
      <c r="N34" s="392"/>
      <c r="O34" s="393"/>
      <c r="P34" s="394"/>
      <c r="Q34" s="395"/>
      <c r="R34" s="393"/>
      <c r="S34" s="393"/>
      <c r="T34" s="414"/>
    </row>
    <row r="35" spans="1:20" x14ac:dyDescent="0.25">
      <c r="A35" s="9" t="s">
        <v>19</v>
      </c>
      <c r="B35" s="92"/>
      <c r="C35" s="93"/>
      <c r="D35" s="93"/>
      <c r="E35" s="100"/>
      <c r="F35" s="85"/>
      <c r="G35" s="90"/>
      <c r="H35" s="91"/>
      <c r="I35" s="91"/>
      <c r="J35" s="113"/>
      <c r="K35" s="396"/>
      <c r="L35" s="398"/>
      <c r="M35" s="396"/>
      <c r="N35" s="396"/>
      <c r="O35" s="397"/>
      <c r="P35" s="396"/>
      <c r="Q35" s="399"/>
      <c r="R35" s="390"/>
      <c r="S35" s="390"/>
      <c r="T35" s="415"/>
    </row>
    <row r="36" spans="1:20" x14ac:dyDescent="0.25">
      <c r="A36" s="10" t="s">
        <v>9</v>
      </c>
      <c r="B36" s="60">
        <v>731.1</v>
      </c>
      <c r="C36" s="61">
        <v>628.26</v>
      </c>
      <c r="D36" s="61">
        <v>102.84</v>
      </c>
      <c r="E36" s="62">
        <f>D36/B36</f>
        <v>0.14066475174394746</v>
      </c>
      <c r="F36" s="106" t="s">
        <v>64</v>
      </c>
      <c r="G36" s="408">
        <v>851.64</v>
      </c>
      <c r="H36" s="409">
        <v>809.08</v>
      </c>
      <c r="I36" s="409">
        <v>42.56</v>
      </c>
      <c r="J36" s="410">
        <f>I36/G36</f>
        <v>4.9974167488610215E-2</v>
      </c>
      <c r="K36" s="411" t="s">
        <v>64</v>
      </c>
      <c r="L36" s="408">
        <v>408.3</v>
      </c>
      <c r="M36" s="409">
        <v>388.03</v>
      </c>
      <c r="N36" s="409">
        <v>20.27</v>
      </c>
      <c r="O36" s="410">
        <f t="shared" ref="O36:O41" si="6">N36/L36</f>
        <v>4.9644868968895417E-2</v>
      </c>
      <c r="P36" s="411" t="s">
        <v>64</v>
      </c>
      <c r="Q36" s="128"/>
      <c r="R36" s="129"/>
      <c r="S36" s="129"/>
      <c r="T36" s="131"/>
    </row>
    <row r="37" spans="1:20" x14ac:dyDescent="0.25">
      <c r="A37" s="10" t="s">
        <v>10</v>
      </c>
      <c r="B37" s="60">
        <v>1462.28</v>
      </c>
      <c r="C37" s="61">
        <v>1186.3</v>
      </c>
      <c r="D37" s="61">
        <v>275.98</v>
      </c>
      <c r="E37" s="62">
        <f t="shared" ref="E37:E41" si="7">D37/B37</f>
        <v>0.18873266405886699</v>
      </c>
      <c r="F37" s="106" t="s">
        <v>64</v>
      </c>
      <c r="G37" s="408">
        <v>1701.24</v>
      </c>
      <c r="H37" s="409">
        <v>1616.2</v>
      </c>
      <c r="I37" s="409">
        <v>85.04</v>
      </c>
      <c r="J37" s="410">
        <f t="shared" ref="J37:J41" si="8">I37/G37</f>
        <v>4.9987068256095557E-2</v>
      </c>
      <c r="K37" s="411" t="s">
        <v>64</v>
      </c>
      <c r="L37" s="408">
        <v>764.4</v>
      </c>
      <c r="M37" s="409">
        <v>726.35</v>
      </c>
      <c r="N37" s="409">
        <v>38.049999999999997</v>
      </c>
      <c r="O37" s="410">
        <f t="shared" si="6"/>
        <v>4.9777603349031918E-2</v>
      </c>
      <c r="P37" s="411" t="s">
        <v>64</v>
      </c>
      <c r="Q37" s="128"/>
      <c r="R37" s="129"/>
      <c r="S37" s="129"/>
      <c r="T37" s="131"/>
    </row>
    <row r="38" spans="1:20" x14ac:dyDescent="0.25">
      <c r="A38" s="10" t="s">
        <v>11</v>
      </c>
      <c r="B38" s="60">
        <v>2193.75</v>
      </c>
      <c r="C38" s="61">
        <v>1744.62</v>
      </c>
      <c r="D38" s="61">
        <v>449.13</v>
      </c>
      <c r="E38" s="62">
        <f t="shared" si="7"/>
        <v>0.20473162393162392</v>
      </c>
      <c r="F38" s="106" t="s">
        <v>64</v>
      </c>
      <c r="G38" s="408">
        <v>2424.84</v>
      </c>
      <c r="H38" s="409">
        <v>2303.6</v>
      </c>
      <c r="I38" s="409">
        <v>121.24</v>
      </c>
      <c r="J38" s="410">
        <f t="shared" si="8"/>
        <v>4.9999175203312381E-2</v>
      </c>
      <c r="K38" s="411" t="s">
        <v>64</v>
      </c>
      <c r="L38" s="408">
        <v>1083.06</v>
      </c>
      <c r="M38" s="409">
        <v>1029.05</v>
      </c>
      <c r="N38" s="409">
        <v>54.01</v>
      </c>
      <c r="O38" s="410">
        <f t="shared" si="6"/>
        <v>4.9867966686979487E-2</v>
      </c>
      <c r="P38" s="411" t="s">
        <v>64</v>
      </c>
      <c r="Q38" s="128"/>
      <c r="R38" s="129"/>
      <c r="S38" s="129"/>
      <c r="T38" s="131"/>
    </row>
    <row r="39" spans="1:20" x14ac:dyDescent="0.25">
      <c r="A39" s="10" t="s">
        <v>12</v>
      </c>
      <c r="B39" s="60">
        <v>2193.75</v>
      </c>
      <c r="C39" s="61">
        <v>1744.62</v>
      </c>
      <c r="D39" s="61">
        <v>449.13</v>
      </c>
      <c r="E39" s="62">
        <f t="shared" si="7"/>
        <v>0.20473162393162392</v>
      </c>
      <c r="F39" s="106" t="s">
        <v>64</v>
      </c>
      <c r="G39" s="408">
        <v>2424.84</v>
      </c>
      <c r="H39" s="409">
        <v>2303.6</v>
      </c>
      <c r="I39" s="409">
        <v>121.24</v>
      </c>
      <c r="J39" s="410">
        <f t="shared" si="8"/>
        <v>4.9999175203312381E-2</v>
      </c>
      <c r="K39" s="411" t="s">
        <v>64</v>
      </c>
      <c r="L39" s="408">
        <v>1083.06</v>
      </c>
      <c r="M39" s="409">
        <v>1029.05</v>
      </c>
      <c r="N39" s="409">
        <v>54.01</v>
      </c>
      <c r="O39" s="410">
        <f t="shared" si="6"/>
        <v>4.9867966686979487E-2</v>
      </c>
      <c r="P39" s="411" t="s">
        <v>64</v>
      </c>
      <c r="Q39" s="128"/>
      <c r="R39" s="129"/>
      <c r="S39" s="129"/>
      <c r="T39" s="131"/>
    </row>
    <row r="40" spans="1:20" x14ac:dyDescent="0.25">
      <c r="A40" s="10" t="s">
        <v>13</v>
      </c>
      <c r="B40" s="60">
        <v>1316.13</v>
      </c>
      <c r="C40" s="61">
        <v>1074.74</v>
      </c>
      <c r="D40" s="61">
        <v>241.39</v>
      </c>
      <c r="E40" s="62">
        <f t="shared" si="7"/>
        <v>0.18340893376794082</v>
      </c>
      <c r="F40" s="106" t="s">
        <v>64</v>
      </c>
      <c r="G40" s="408">
        <v>1701.24</v>
      </c>
      <c r="H40" s="409">
        <v>1616.2</v>
      </c>
      <c r="I40" s="409">
        <v>85.04</v>
      </c>
      <c r="J40" s="410">
        <f t="shared" si="8"/>
        <v>4.9987068256095557E-2</v>
      </c>
      <c r="K40" s="411" t="s">
        <v>64</v>
      </c>
      <c r="L40" s="408">
        <v>764.4</v>
      </c>
      <c r="M40" s="409">
        <v>726.35</v>
      </c>
      <c r="N40" s="409">
        <v>38.049999999999997</v>
      </c>
      <c r="O40" s="410">
        <f t="shared" si="6"/>
        <v>4.9777603349031918E-2</v>
      </c>
      <c r="P40" s="411" t="s">
        <v>64</v>
      </c>
      <c r="Q40" s="128"/>
      <c r="R40" s="129"/>
      <c r="S40" s="129"/>
      <c r="T40" s="131"/>
    </row>
    <row r="41" spans="1:20" x14ac:dyDescent="0.25">
      <c r="A41" s="10" t="s">
        <v>14</v>
      </c>
      <c r="B41" s="60">
        <v>1316.13</v>
      </c>
      <c r="C41" s="61">
        <v>1074.74</v>
      </c>
      <c r="D41" s="61">
        <v>241.39</v>
      </c>
      <c r="E41" s="62">
        <f t="shared" si="7"/>
        <v>0.18340893376794082</v>
      </c>
      <c r="F41" s="106" t="s">
        <v>64</v>
      </c>
      <c r="G41" s="408">
        <v>2424.84</v>
      </c>
      <c r="H41" s="409">
        <v>2303.6</v>
      </c>
      <c r="I41" s="409">
        <v>121.24</v>
      </c>
      <c r="J41" s="410">
        <f t="shared" si="8"/>
        <v>4.9999175203312381E-2</v>
      </c>
      <c r="K41" s="411" t="s">
        <v>64</v>
      </c>
      <c r="L41" s="408">
        <v>1083.06</v>
      </c>
      <c r="M41" s="409">
        <v>1029.05</v>
      </c>
      <c r="N41" s="409">
        <v>54.01</v>
      </c>
      <c r="O41" s="410">
        <f t="shared" si="6"/>
        <v>4.9867966686979487E-2</v>
      </c>
      <c r="P41" s="411" t="s">
        <v>64</v>
      </c>
      <c r="Q41" s="128"/>
      <c r="R41" s="129"/>
      <c r="S41" s="129"/>
      <c r="T41" s="131"/>
    </row>
    <row r="42" spans="1:20" x14ac:dyDescent="0.25">
      <c r="A42" s="289"/>
      <c r="B42" s="290"/>
      <c r="C42" s="291"/>
      <c r="D42" s="291"/>
      <c r="E42" s="292"/>
      <c r="F42" s="405"/>
      <c r="G42" s="378"/>
      <c r="H42" s="379"/>
      <c r="I42" s="379"/>
      <c r="J42" s="379"/>
      <c r="K42" s="381"/>
      <c r="L42" s="378"/>
      <c r="M42" s="368"/>
      <c r="N42" s="368"/>
      <c r="O42" s="367"/>
      <c r="P42" s="407"/>
      <c r="Q42" s="401"/>
      <c r="R42" s="402"/>
      <c r="S42" s="402"/>
      <c r="T42" s="416"/>
    </row>
    <row r="43" spans="1:20" x14ac:dyDescent="0.25">
      <c r="A43" s="427" t="s">
        <v>121</v>
      </c>
      <c r="B43" s="448">
        <v>0</v>
      </c>
      <c r="C43" s="429"/>
      <c r="D43" s="429"/>
      <c r="E43" s="430"/>
      <c r="F43" s="431"/>
      <c r="G43" s="499">
        <v>0</v>
      </c>
      <c r="H43" s="490"/>
      <c r="I43" s="490"/>
      <c r="J43" s="490"/>
      <c r="K43" s="511"/>
      <c r="L43" s="499">
        <v>0</v>
      </c>
      <c r="M43" s="490"/>
      <c r="N43" s="490"/>
      <c r="O43" s="491"/>
      <c r="P43" s="493"/>
      <c r="Q43" s="499">
        <v>0</v>
      </c>
      <c r="R43" s="490"/>
      <c r="S43" s="490"/>
      <c r="T43" s="512"/>
    </row>
    <row r="44" spans="1:20" x14ac:dyDescent="0.25">
      <c r="A44" s="446" t="s">
        <v>122</v>
      </c>
      <c r="B44" s="448">
        <v>0</v>
      </c>
      <c r="C44" s="429"/>
      <c r="D44" s="429"/>
      <c r="E44" s="430"/>
      <c r="F44" s="431"/>
      <c r="G44" s="499" t="s">
        <v>126</v>
      </c>
      <c r="H44" s="490"/>
      <c r="I44" s="490"/>
      <c r="J44" s="490"/>
      <c r="K44" s="511"/>
      <c r="L44" s="499" t="s">
        <v>126</v>
      </c>
      <c r="M44" s="490"/>
      <c r="N44" s="490"/>
      <c r="O44" s="491"/>
      <c r="P44" s="493"/>
      <c r="Q44" s="499" t="s">
        <v>134</v>
      </c>
      <c r="R44" s="490"/>
      <c r="S44" s="490"/>
      <c r="T44" s="512"/>
    </row>
    <row r="45" spans="1:20" x14ac:dyDescent="0.25">
      <c r="A45" s="446" t="s">
        <v>101</v>
      </c>
      <c r="B45" s="448">
        <v>20</v>
      </c>
      <c r="C45" s="429"/>
      <c r="D45" s="429"/>
      <c r="E45" s="430"/>
      <c r="F45" s="431"/>
      <c r="G45" s="499">
        <v>10</v>
      </c>
      <c r="H45" s="490"/>
      <c r="I45" s="490"/>
      <c r="J45" s="490"/>
      <c r="K45" s="511"/>
      <c r="L45" s="499">
        <v>10</v>
      </c>
      <c r="M45" s="490"/>
      <c r="N45" s="490"/>
      <c r="O45" s="491"/>
      <c r="P45" s="493"/>
      <c r="Q45" s="513">
        <v>20</v>
      </c>
      <c r="R45" s="502"/>
      <c r="S45" s="502"/>
      <c r="T45" s="514"/>
    </row>
    <row r="46" spans="1:20" x14ac:dyDescent="0.25">
      <c r="A46" s="446" t="s">
        <v>91</v>
      </c>
      <c r="B46" s="448">
        <v>20</v>
      </c>
      <c r="C46" s="429"/>
      <c r="D46" s="429"/>
      <c r="E46" s="430"/>
      <c r="F46" s="431"/>
      <c r="G46" s="499">
        <v>20</v>
      </c>
      <c r="H46" s="490"/>
      <c r="I46" s="490"/>
      <c r="J46" s="490"/>
      <c r="K46" s="511"/>
      <c r="L46" s="499">
        <v>20</v>
      </c>
      <c r="M46" s="490"/>
      <c r="N46" s="490"/>
      <c r="O46" s="491"/>
      <c r="P46" s="493"/>
      <c r="Q46" s="499">
        <v>20</v>
      </c>
      <c r="R46" s="490"/>
      <c r="S46" s="490"/>
      <c r="T46" s="512"/>
    </row>
    <row r="47" spans="1:20" x14ac:dyDescent="0.25">
      <c r="A47" s="446" t="s">
        <v>92</v>
      </c>
      <c r="B47" s="448">
        <v>40</v>
      </c>
      <c r="C47" s="429"/>
      <c r="D47" s="429"/>
      <c r="E47" s="430"/>
      <c r="F47" s="431"/>
      <c r="G47" s="499">
        <v>30</v>
      </c>
      <c r="H47" s="490"/>
      <c r="I47" s="490"/>
      <c r="J47" s="490"/>
      <c r="K47" s="511"/>
      <c r="L47" s="499">
        <v>20</v>
      </c>
      <c r="M47" s="490"/>
      <c r="N47" s="490"/>
      <c r="O47" s="491"/>
      <c r="P47" s="493"/>
      <c r="Q47" s="499">
        <v>20</v>
      </c>
      <c r="R47" s="490"/>
      <c r="S47" s="490"/>
      <c r="T47" s="512"/>
    </row>
    <row r="48" spans="1:20" x14ac:dyDescent="0.25">
      <c r="A48" s="446" t="s">
        <v>93</v>
      </c>
      <c r="B48" s="448">
        <v>100</v>
      </c>
      <c r="C48" s="429"/>
      <c r="D48" s="429"/>
      <c r="E48" s="430"/>
      <c r="F48" s="431"/>
      <c r="G48" s="499">
        <v>50</v>
      </c>
      <c r="H48" s="490"/>
      <c r="I48" s="490"/>
      <c r="J48" s="490"/>
      <c r="K48" s="492"/>
      <c r="L48" s="499">
        <v>75</v>
      </c>
      <c r="M48" s="490"/>
      <c r="N48" s="490"/>
      <c r="O48" s="491"/>
      <c r="P48" s="493"/>
      <c r="Q48" s="515"/>
      <c r="R48" s="490"/>
      <c r="S48" s="490"/>
      <c r="T48" s="512"/>
    </row>
    <row r="49" spans="1:20" x14ac:dyDescent="0.25">
      <c r="A49" s="289"/>
      <c r="B49" s="309"/>
      <c r="C49" s="310"/>
      <c r="D49" s="310"/>
      <c r="E49" s="311"/>
      <c r="F49" s="312"/>
      <c r="G49" s="162"/>
      <c r="H49" s="163"/>
      <c r="I49" s="163"/>
      <c r="J49" s="163"/>
      <c r="K49" s="96"/>
      <c r="L49" s="314"/>
      <c r="M49" s="336"/>
      <c r="N49" s="336"/>
      <c r="O49" s="337"/>
      <c r="P49" s="343"/>
      <c r="Q49" s="339"/>
      <c r="R49" s="343"/>
      <c r="S49" s="343"/>
      <c r="T49" s="304"/>
    </row>
    <row r="50" spans="1:20" x14ac:dyDescent="0.25">
      <c r="A50" s="9" t="s">
        <v>74</v>
      </c>
      <c r="B50" s="92"/>
      <c r="C50" s="93"/>
      <c r="D50" s="93"/>
      <c r="E50" s="100"/>
      <c r="F50" s="85"/>
      <c r="G50" s="92"/>
      <c r="H50" s="93"/>
      <c r="I50" s="93"/>
      <c r="J50" s="100"/>
      <c r="K50" s="84"/>
      <c r="L50" s="83"/>
      <c r="M50" s="84"/>
      <c r="N50" s="84"/>
      <c r="O50" s="89"/>
      <c r="P50" s="84"/>
      <c r="Q50" s="103"/>
      <c r="R50" s="104"/>
      <c r="S50" s="104"/>
      <c r="T50" s="96"/>
    </row>
    <row r="51" spans="1:20" x14ac:dyDescent="0.25">
      <c r="A51" s="10" t="s">
        <v>9</v>
      </c>
      <c r="B51" s="60">
        <v>507.86</v>
      </c>
      <c r="C51" s="61">
        <v>436.3</v>
      </c>
      <c r="D51" s="61">
        <v>71.56</v>
      </c>
      <c r="E51" s="62">
        <f>D51/B51</f>
        <v>0.14090497381168038</v>
      </c>
      <c r="F51" s="112">
        <v>1500</v>
      </c>
      <c r="G51" s="128"/>
      <c r="H51" s="129"/>
      <c r="I51" s="129"/>
      <c r="J51" s="130"/>
      <c r="K51" s="202"/>
      <c r="L51" s="128"/>
      <c r="M51" s="129"/>
      <c r="N51" s="129"/>
      <c r="O51" s="148"/>
      <c r="P51" s="212"/>
      <c r="Q51" s="128"/>
      <c r="R51" s="129"/>
      <c r="S51" s="129"/>
      <c r="T51" s="131"/>
    </row>
    <row r="52" spans="1:20" x14ac:dyDescent="0.25">
      <c r="A52" s="10" t="s">
        <v>10</v>
      </c>
      <c r="B52" s="60">
        <v>1015.31</v>
      </c>
      <c r="C52" s="61">
        <v>872.23</v>
      </c>
      <c r="D52" s="61">
        <v>143.08000000000001</v>
      </c>
      <c r="E52" s="62">
        <f t="shared" ref="E52:E56" si="9">D52/B52</f>
        <v>0.14092247687898279</v>
      </c>
      <c r="F52" s="112">
        <v>3000</v>
      </c>
      <c r="G52" s="128"/>
      <c r="H52" s="129"/>
      <c r="I52" s="129"/>
      <c r="J52" s="130"/>
      <c r="K52" s="202"/>
      <c r="L52" s="128"/>
      <c r="M52" s="129"/>
      <c r="N52" s="129"/>
      <c r="O52" s="149"/>
      <c r="P52" s="212"/>
      <c r="Q52" s="128"/>
      <c r="R52" s="129"/>
      <c r="S52" s="129"/>
      <c r="T52" s="131"/>
    </row>
    <row r="53" spans="1:20" x14ac:dyDescent="0.25">
      <c r="A53" s="10" t="s">
        <v>11</v>
      </c>
      <c r="B53" s="60">
        <v>1523.17</v>
      </c>
      <c r="C53" s="61">
        <v>1308.56</v>
      </c>
      <c r="D53" s="61">
        <v>214.61</v>
      </c>
      <c r="E53" s="62">
        <f t="shared" si="9"/>
        <v>0.14089694518668303</v>
      </c>
      <c r="F53" s="112">
        <v>3000</v>
      </c>
      <c r="G53" s="128"/>
      <c r="H53" s="129"/>
      <c r="I53" s="129"/>
      <c r="J53" s="130"/>
      <c r="K53" s="202"/>
      <c r="L53" s="128"/>
      <c r="M53" s="129"/>
      <c r="N53" s="129"/>
      <c r="O53" s="149"/>
      <c r="P53" s="212"/>
      <c r="Q53" s="128"/>
      <c r="R53" s="129"/>
      <c r="S53" s="129"/>
      <c r="T53" s="131"/>
    </row>
    <row r="54" spans="1:20" x14ac:dyDescent="0.25">
      <c r="A54" s="10" t="s">
        <v>12</v>
      </c>
      <c r="B54" s="60">
        <v>1523.17</v>
      </c>
      <c r="C54" s="61">
        <v>1308.56</v>
      </c>
      <c r="D54" s="61">
        <v>214.61</v>
      </c>
      <c r="E54" s="62">
        <f t="shared" si="9"/>
        <v>0.14089694518668303</v>
      </c>
      <c r="F54" s="112">
        <v>3000</v>
      </c>
      <c r="G54" s="128"/>
      <c r="H54" s="129"/>
      <c r="I54" s="129"/>
      <c r="J54" s="130"/>
      <c r="K54" s="202"/>
      <c r="L54" s="128"/>
      <c r="M54" s="129"/>
      <c r="N54" s="129"/>
      <c r="O54" s="149"/>
      <c r="P54" s="212"/>
      <c r="Q54" s="128"/>
      <c r="R54" s="129"/>
      <c r="S54" s="129"/>
      <c r="T54" s="131"/>
    </row>
    <row r="55" spans="1:20" x14ac:dyDescent="0.25">
      <c r="A55" s="10" t="s">
        <v>13</v>
      </c>
      <c r="B55" s="60">
        <v>914.96</v>
      </c>
      <c r="C55" s="61">
        <v>786.11</v>
      </c>
      <c r="D55" s="61">
        <v>128.85</v>
      </c>
      <c r="E55" s="62">
        <f t="shared" si="9"/>
        <v>0.140825828451517</v>
      </c>
      <c r="F55" s="112">
        <v>3000</v>
      </c>
      <c r="G55" s="128"/>
      <c r="H55" s="129"/>
      <c r="I55" s="129"/>
      <c r="J55" s="130"/>
      <c r="K55" s="202"/>
      <c r="L55" s="128"/>
      <c r="M55" s="129"/>
      <c r="N55" s="129"/>
      <c r="O55" s="149"/>
      <c r="P55" s="212"/>
      <c r="Q55" s="128"/>
      <c r="R55" s="129"/>
      <c r="S55" s="129"/>
      <c r="T55" s="131"/>
    </row>
    <row r="56" spans="1:20" x14ac:dyDescent="0.25">
      <c r="A56" s="10" t="s">
        <v>14</v>
      </c>
      <c r="B56" s="60">
        <v>914.96</v>
      </c>
      <c r="C56" s="61">
        <v>786.11</v>
      </c>
      <c r="D56" s="61">
        <v>128.85</v>
      </c>
      <c r="E56" s="62">
        <f t="shared" si="9"/>
        <v>0.140825828451517</v>
      </c>
      <c r="F56" s="112">
        <v>3000</v>
      </c>
      <c r="G56" s="128"/>
      <c r="H56" s="129"/>
      <c r="I56" s="129"/>
      <c r="J56" s="130"/>
      <c r="K56" s="202"/>
      <c r="L56" s="128"/>
      <c r="M56" s="129"/>
      <c r="N56" s="129"/>
      <c r="O56" s="149"/>
      <c r="P56" s="212"/>
      <c r="Q56" s="128"/>
      <c r="R56" s="129"/>
      <c r="S56" s="129"/>
      <c r="T56" s="131"/>
    </row>
    <row r="57" spans="1:20" x14ac:dyDescent="0.25">
      <c r="A57" s="289"/>
      <c r="B57" s="290"/>
      <c r="C57" s="291"/>
      <c r="D57" s="291"/>
      <c r="E57" s="292"/>
      <c r="F57" s="405"/>
      <c r="G57" s="290"/>
      <c r="H57" s="291"/>
      <c r="I57" s="291"/>
      <c r="J57" s="292"/>
      <c r="K57" s="405"/>
      <c r="L57" s="290"/>
      <c r="M57" s="291"/>
      <c r="N57" s="291"/>
      <c r="O57" s="292"/>
      <c r="P57" s="405"/>
      <c r="Q57" s="290"/>
      <c r="R57" s="291"/>
      <c r="S57" s="291"/>
      <c r="T57" s="297"/>
    </row>
    <row r="58" spans="1:20" x14ac:dyDescent="0.25">
      <c r="A58" s="427" t="s">
        <v>121</v>
      </c>
      <c r="B58" s="428" t="s">
        <v>94</v>
      </c>
      <c r="C58" s="429"/>
      <c r="D58" s="429"/>
      <c r="E58" s="430"/>
      <c r="F58" s="431"/>
      <c r="G58" s="516"/>
      <c r="H58" s="517"/>
      <c r="I58" s="517"/>
      <c r="J58" s="518"/>
      <c r="K58" s="519"/>
      <c r="L58" s="516"/>
      <c r="M58" s="517"/>
      <c r="N58" s="517"/>
      <c r="O58" s="518"/>
      <c r="P58" s="519"/>
      <c r="Q58" s="516"/>
      <c r="R58" s="517"/>
      <c r="S58" s="517"/>
      <c r="T58" s="520"/>
    </row>
    <row r="59" spans="1:20" x14ac:dyDescent="0.25">
      <c r="A59" s="446" t="s">
        <v>122</v>
      </c>
      <c r="B59" s="428" t="s">
        <v>99</v>
      </c>
      <c r="C59" s="429"/>
      <c r="D59" s="429"/>
      <c r="E59" s="430"/>
      <c r="F59" s="431"/>
      <c r="G59" s="516"/>
      <c r="H59" s="517"/>
      <c r="I59" s="517"/>
      <c r="J59" s="518"/>
      <c r="K59" s="519"/>
      <c r="L59" s="516"/>
      <c r="M59" s="517"/>
      <c r="N59" s="517"/>
      <c r="O59" s="518"/>
      <c r="P59" s="519"/>
      <c r="Q59" s="516"/>
      <c r="R59" s="517"/>
      <c r="S59" s="517"/>
      <c r="T59" s="520"/>
    </row>
    <row r="60" spans="1:20" x14ac:dyDescent="0.25">
      <c r="A60" s="446" t="s">
        <v>100</v>
      </c>
      <c r="B60" s="472">
        <v>0.2</v>
      </c>
      <c r="C60" s="429"/>
      <c r="D60" s="429"/>
      <c r="E60" s="430"/>
      <c r="F60" s="431"/>
      <c r="G60" s="521"/>
      <c r="H60" s="517"/>
      <c r="I60" s="517"/>
      <c r="J60" s="518"/>
      <c r="K60" s="519"/>
      <c r="L60" s="521"/>
      <c r="M60" s="517"/>
      <c r="N60" s="517"/>
      <c r="O60" s="518"/>
      <c r="P60" s="519"/>
      <c r="Q60" s="521"/>
      <c r="R60" s="517"/>
      <c r="S60" s="517"/>
      <c r="T60" s="520"/>
    </row>
    <row r="61" spans="1:20" x14ac:dyDescent="0.25">
      <c r="A61" s="446" t="s">
        <v>96</v>
      </c>
      <c r="B61" s="472">
        <v>0.2</v>
      </c>
      <c r="C61" s="429"/>
      <c r="D61" s="429"/>
      <c r="E61" s="430"/>
      <c r="F61" s="431"/>
      <c r="G61" s="521"/>
      <c r="H61" s="517"/>
      <c r="I61" s="517"/>
      <c r="J61" s="518"/>
      <c r="K61" s="519"/>
      <c r="L61" s="521"/>
      <c r="M61" s="517"/>
      <c r="N61" s="517"/>
      <c r="O61" s="518"/>
      <c r="P61" s="519"/>
      <c r="Q61" s="521"/>
      <c r="R61" s="517"/>
      <c r="S61" s="517"/>
      <c r="T61" s="520"/>
    </row>
    <row r="62" spans="1:20" x14ac:dyDescent="0.25">
      <c r="A62" s="446" t="s">
        <v>103</v>
      </c>
      <c r="B62" s="472">
        <v>0.2</v>
      </c>
      <c r="C62" s="429"/>
      <c r="D62" s="429"/>
      <c r="E62" s="430"/>
      <c r="F62" s="431"/>
      <c r="G62" s="521"/>
      <c r="H62" s="517"/>
      <c r="I62" s="517"/>
      <c r="J62" s="518"/>
      <c r="K62" s="519"/>
      <c r="L62" s="521"/>
      <c r="M62" s="517"/>
      <c r="N62" s="517"/>
      <c r="O62" s="518"/>
      <c r="P62" s="519"/>
      <c r="Q62" s="521"/>
      <c r="R62" s="517"/>
      <c r="S62" s="517"/>
      <c r="T62" s="520"/>
    </row>
    <row r="63" spans="1:20" ht="15.75" thickBot="1" x14ac:dyDescent="0.3">
      <c r="A63" s="446" t="s">
        <v>98</v>
      </c>
      <c r="B63" s="522">
        <v>0.2</v>
      </c>
      <c r="C63" s="523"/>
      <c r="D63" s="523"/>
      <c r="E63" s="524"/>
      <c r="F63" s="525"/>
      <c r="G63" s="526"/>
      <c r="H63" s="527"/>
      <c r="I63" s="527"/>
      <c r="J63" s="528"/>
      <c r="K63" s="529"/>
      <c r="L63" s="526"/>
      <c r="M63" s="527"/>
      <c r="N63" s="527"/>
      <c r="O63" s="528"/>
      <c r="P63" s="529"/>
      <c r="Q63" s="526"/>
      <c r="R63" s="527"/>
      <c r="S63" s="527"/>
      <c r="T63" s="530"/>
    </row>
  </sheetData>
  <mergeCells count="4">
    <mergeCell ref="B3:E3"/>
    <mergeCell ref="G3:J3"/>
    <mergeCell ref="L3:O3"/>
    <mergeCell ref="Q3:T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F7F5-30A9-4AC6-90EF-827C9804F349}">
  <dimension ref="A1:Y35"/>
  <sheetViews>
    <sheetView workbookViewId="0">
      <selection activeCell="Z38" sqref="Z37:Z38"/>
    </sheetView>
  </sheetViews>
  <sheetFormatPr defaultRowHeight="15" x14ac:dyDescent="0.25"/>
  <cols>
    <col min="1" max="1" width="31" customWidth="1"/>
    <col min="2" max="25" width="11.5703125" customWidth="1"/>
  </cols>
  <sheetData>
    <row r="1" spans="1:25" x14ac:dyDescent="0.25">
      <c r="A1" s="1" t="s">
        <v>79</v>
      </c>
    </row>
    <row r="2" spans="1:25" ht="15.75" thickBot="1" x14ac:dyDescent="0.3"/>
    <row r="3" spans="1:25" x14ac:dyDescent="0.25">
      <c r="A3" s="1"/>
      <c r="B3" s="221" t="s">
        <v>75</v>
      </c>
      <c r="C3" s="222"/>
      <c r="D3" s="222"/>
      <c r="E3" s="224"/>
      <c r="F3" s="221" t="s">
        <v>81</v>
      </c>
      <c r="G3" s="222"/>
      <c r="H3" s="222"/>
      <c r="I3" s="224"/>
      <c r="J3" s="219" t="s">
        <v>76</v>
      </c>
      <c r="K3" s="220"/>
      <c r="L3" s="220"/>
      <c r="M3" s="223"/>
      <c r="N3" s="219" t="s">
        <v>82</v>
      </c>
      <c r="O3" s="220"/>
      <c r="P3" s="220"/>
      <c r="Q3" s="223"/>
      <c r="R3" s="222" t="s">
        <v>77</v>
      </c>
      <c r="S3" s="222"/>
      <c r="T3" s="222"/>
      <c r="U3" s="224"/>
      <c r="V3" s="221" t="s">
        <v>83</v>
      </c>
      <c r="W3" s="222"/>
      <c r="X3" s="222"/>
      <c r="Y3" s="224"/>
    </row>
    <row r="4" spans="1:25" x14ac:dyDescent="0.25">
      <c r="A4" s="1"/>
      <c r="B4" s="2" t="s">
        <v>16</v>
      </c>
      <c r="C4" s="3" t="s">
        <v>17</v>
      </c>
      <c r="D4" s="3" t="s">
        <v>18</v>
      </c>
      <c r="E4" s="4" t="s">
        <v>20</v>
      </c>
      <c r="F4" s="2" t="s">
        <v>16</v>
      </c>
      <c r="G4" s="3" t="s">
        <v>17</v>
      </c>
      <c r="H4" s="3" t="s">
        <v>18</v>
      </c>
      <c r="I4" s="4" t="s">
        <v>20</v>
      </c>
      <c r="J4" s="2" t="s">
        <v>16</v>
      </c>
      <c r="K4" s="3" t="s">
        <v>17</v>
      </c>
      <c r="L4" s="3" t="s">
        <v>18</v>
      </c>
      <c r="M4" s="4" t="s">
        <v>20</v>
      </c>
      <c r="N4" s="2" t="s">
        <v>16</v>
      </c>
      <c r="O4" s="3" t="s">
        <v>17</v>
      </c>
      <c r="P4" s="3" t="s">
        <v>18</v>
      </c>
      <c r="Q4" s="4" t="s">
        <v>20</v>
      </c>
      <c r="R4" s="3" t="s">
        <v>16</v>
      </c>
      <c r="S4" s="3" t="s">
        <v>17</v>
      </c>
      <c r="T4" s="3" t="s">
        <v>18</v>
      </c>
      <c r="U4" s="4" t="s">
        <v>20</v>
      </c>
      <c r="V4" s="2" t="s">
        <v>16</v>
      </c>
      <c r="W4" s="3" t="s">
        <v>17</v>
      </c>
      <c r="X4" s="3" t="s">
        <v>18</v>
      </c>
      <c r="Y4" s="4" t="s">
        <v>20</v>
      </c>
    </row>
    <row r="5" spans="1:25" x14ac:dyDescent="0.25">
      <c r="A5" s="9" t="s">
        <v>8</v>
      </c>
      <c r="B5" s="11"/>
      <c r="C5" s="7"/>
      <c r="D5" s="7"/>
      <c r="E5" s="12"/>
      <c r="F5" s="11"/>
      <c r="G5" s="7"/>
      <c r="H5" s="7"/>
      <c r="I5" s="12"/>
      <c r="J5" s="11"/>
      <c r="K5" s="7"/>
      <c r="L5" s="7"/>
      <c r="M5" s="12"/>
      <c r="N5" s="11"/>
      <c r="O5" s="7"/>
      <c r="P5" s="7"/>
      <c r="Q5" s="12"/>
      <c r="R5" s="69"/>
      <c r="S5" s="7"/>
      <c r="T5" s="7"/>
      <c r="U5" s="12"/>
      <c r="V5" s="11"/>
      <c r="W5" s="7"/>
      <c r="X5" s="7"/>
      <c r="Y5" s="12"/>
    </row>
    <row r="6" spans="1:25" x14ac:dyDescent="0.25">
      <c r="A6" s="10" t="s">
        <v>9</v>
      </c>
      <c r="B6" s="13">
        <v>874.97</v>
      </c>
      <c r="C6" s="8">
        <v>385.38</v>
      </c>
      <c r="D6" s="8">
        <v>489.6</v>
      </c>
      <c r="E6" s="17">
        <f>D6/B6</f>
        <v>0.55956204212715865</v>
      </c>
      <c r="F6" s="13">
        <v>874.97</v>
      </c>
      <c r="G6" s="8">
        <v>437.49</v>
      </c>
      <c r="H6" s="8">
        <f>F6*I6</f>
        <v>437.48500000000001</v>
      </c>
      <c r="I6" s="17">
        <v>0.5</v>
      </c>
      <c r="J6" s="13">
        <v>874.97</v>
      </c>
      <c r="K6" s="8">
        <v>474</v>
      </c>
      <c r="L6" s="8">
        <v>400.97</v>
      </c>
      <c r="M6" s="17">
        <f>L6/J6</f>
        <v>0.45826714058767731</v>
      </c>
      <c r="N6" s="13">
        <v>874.97</v>
      </c>
      <c r="O6" s="8">
        <f>N6-P6</f>
        <v>524.98199999999997</v>
      </c>
      <c r="P6" s="8">
        <f>N6*Q6</f>
        <v>349.98800000000006</v>
      </c>
      <c r="Q6" s="17">
        <v>0.4</v>
      </c>
      <c r="R6" s="58">
        <v>874.97</v>
      </c>
      <c r="S6" s="8">
        <v>578.05999999999995</v>
      </c>
      <c r="T6" s="8">
        <v>296.91000000000003</v>
      </c>
      <c r="U6" s="17">
        <f>T6/R6</f>
        <v>0.3393373487090986</v>
      </c>
      <c r="V6" s="13">
        <v>874.97</v>
      </c>
      <c r="W6" s="8">
        <f>V6-X6</f>
        <v>656.22749999999996</v>
      </c>
      <c r="X6" s="8">
        <f>V6*Y6</f>
        <v>218.74250000000001</v>
      </c>
      <c r="Y6" s="17">
        <v>0.25</v>
      </c>
    </row>
    <row r="7" spans="1:25" x14ac:dyDescent="0.25">
      <c r="A7" s="10" t="s">
        <v>10</v>
      </c>
      <c r="B7" s="13">
        <v>1838.61</v>
      </c>
      <c r="C7" s="8">
        <v>761.82</v>
      </c>
      <c r="D7" s="8">
        <v>1076.8</v>
      </c>
      <c r="E7" s="17">
        <f t="shared" ref="E7:E11" si="0">D7/B7</f>
        <v>0.58565981910247411</v>
      </c>
      <c r="F7" s="13">
        <v>1838.61</v>
      </c>
      <c r="G7" s="8">
        <v>919.31</v>
      </c>
      <c r="H7" s="8">
        <f t="shared" ref="H7:H11" si="1">F7*I7</f>
        <v>919.30499999999995</v>
      </c>
      <c r="I7" s="17">
        <v>0.5</v>
      </c>
      <c r="J7" s="13">
        <v>1838.61</v>
      </c>
      <c r="K7" s="8">
        <v>938.39</v>
      </c>
      <c r="L7" s="8">
        <v>900.22</v>
      </c>
      <c r="M7" s="17">
        <f t="shared" ref="M7:M11" si="2">L7/J7</f>
        <v>0.48961987588449973</v>
      </c>
      <c r="N7" s="13">
        <v>1838.61</v>
      </c>
      <c r="O7" s="8">
        <f t="shared" ref="O7:O11" si="3">N7-P7</f>
        <v>1103.1659999999999</v>
      </c>
      <c r="P7" s="8">
        <f t="shared" ref="P7:P11" si="4">N7*Q7</f>
        <v>735.44399999999996</v>
      </c>
      <c r="Q7" s="17">
        <v>0.4</v>
      </c>
      <c r="R7" s="58">
        <v>1838.61</v>
      </c>
      <c r="S7" s="8">
        <v>1142.72</v>
      </c>
      <c r="T7" s="8">
        <v>695.89</v>
      </c>
      <c r="U7" s="17">
        <f t="shared" ref="U7:U11" si="5">T7/R7</f>
        <v>0.37848700920804307</v>
      </c>
      <c r="V7" s="13">
        <v>1838.61</v>
      </c>
      <c r="W7" s="8">
        <f t="shared" ref="W7:W11" si="6">V7-X7</f>
        <v>1378.9575</v>
      </c>
      <c r="X7" s="8">
        <f t="shared" ref="X7:X11" si="7">V7*Y7</f>
        <v>459.65249999999997</v>
      </c>
      <c r="Y7" s="17">
        <v>0.25</v>
      </c>
    </row>
    <row r="8" spans="1:25" x14ac:dyDescent="0.25">
      <c r="A8" s="10" t="s">
        <v>11</v>
      </c>
      <c r="B8" s="13">
        <v>2539.1999999999998</v>
      </c>
      <c r="C8" s="8">
        <v>1035.6199999999999</v>
      </c>
      <c r="D8" s="8">
        <v>1503.59</v>
      </c>
      <c r="E8" s="17">
        <f t="shared" si="0"/>
        <v>0.59215107120352872</v>
      </c>
      <c r="F8" s="13">
        <v>2539.1999999999998</v>
      </c>
      <c r="G8" s="8">
        <v>1269.5999999999999</v>
      </c>
      <c r="H8" s="8">
        <f t="shared" si="1"/>
        <v>1269.5999999999999</v>
      </c>
      <c r="I8" s="17">
        <v>0.5</v>
      </c>
      <c r="J8" s="13">
        <v>2539.1999999999998</v>
      </c>
      <c r="K8" s="8">
        <v>1276.1600000000001</v>
      </c>
      <c r="L8" s="8">
        <v>1263.04</v>
      </c>
      <c r="M8" s="17">
        <f t="shared" si="2"/>
        <v>0.49741650913673602</v>
      </c>
      <c r="N8" s="13">
        <v>2539.1999999999998</v>
      </c>
      <c r="O8" s="8">
        <f t="shared" si="3"/>
        <v>1523.52</v>
      </c>
      <c r="P8" s="8">
        <f t="shared" si="4"/>
        <v>1015.68</v>
      </c>
      <c r="Q8" s="17">
        <v>0.4</v>
      </c>
      <c r="R8" s="58">
        <v>2539.1999999999998</v>
      </c>
      <c r="S8" s="8">
        <v>1553.42</v>
      </c>
      <c r="T8" s="8">
        <v>985.78</v>
      </c>
      <c r="U8" s="17">
        <f t="shared" si="5"/>
        <v>0.38822463768115945</v>
      </c>
      <c r="V8" s="13">
        <v>2539.1999999999998</v>
      </c>
      <c r="W8" s="8">
        <f t="shared" si="6"/>
        <v>1904.3999999999999</v>
      </c>
      <c r="X8" s="8">
        <f t="shared" si="7"/>
        <v>634.79999999999995</v>
      </c>
      <c r="Y8" s="17">
        <v>0.25</v>
      </c>
    </row>
    <row r="9" spans="1:25" x14ac:dyDescent="0.25">
      <c r="A9" s="10" t="s">
        <v>12</v>
      </c>
      <c r="B9" s="13">
        <v>2539.1999999999998</v>
      </c>
      <c r="C9" s="8">
        <v>1035.6199999999999</v>
      </c>
      <c r="D9" s="8">
        <v>1503.59</v>
      </c>
      <c r="E9" s="17">
        <f t="shared" si="0"/>
        <v>0.59215107120352872</v>
      </c>
      <c r="F9" s="13">
        <v>2539.1999999999998</v>
      </c>
      <c r="G9" s="8">
        <v>1269.5999999999999</v>
      </c>
      <c r="H9" s="8">
        <f t="shared" si="1"/>
        <v>1269.5999999999999</v>
      </c>
      <c r="I9" s="17">
        <v>0.5</v>
      </c>
      <c r="J9" s="13">
        <v>2539.1999999999998</v>
      </c>
      <c r="K9" s="8">
        <v>1276.1600000000001</v>
      </c>
      <c r="L9" s="8">
        <v>1263.04</v>
      </c>
      <c r="M9" s="17">
        <f t="shared" si="2"/>
        <v>0.49741650913673602</v>
      </c>
      <c r="N9" s="13">
        <v>2539.1999999999998</v>
      </c>
      <c r="O9" s="8">
        <f t="shared" si="3"/>
        <v>1523.52</v>
      </c>
      <c r="P9" s="8">
        <f t="shared" si="4"/>
        <v>1015.68</v>
      </c>
      <c r="Q9" s="17">
        <v>0.4</v>
      </c>
      <c r="R9" s="58">
        <v>2539.1999999999998</v>
      </c>
      <c r="S9" s="8">
        <v>1553.42</v>
      </c>
      <c r="T9" s="8">
        <v>985.78</v>
      </c>
      <c r="U9" s="17">
        <f t="shared" si="5"/>
        <v>0.38822463768115945</v>
      </c>
      <c r="V9" s="13">
        <v>2539.1999999999998</v>
      </c>
      <c r="W9" s="8">
        <f t="shared" si="6"/>
        <v>1904.3999999999999</v>
      </c>
      <c r="X9" s="8">
        <f t="shared" si="7"/>
        <v>634.79999999999995</v>
      </c>
      <c r="Y9" s="17">
        <v>0.25</v>
      </c>
    </row>
    <row r="10" spans="1:25" x14ac:dyDescent="0.25">
      <c r="A10" s="10" t="s">
        <v>13</v>
      </c>
      <c r="B10" s="13">
        <v>1576.05</v>
      </c>
      <c r="C10" s="8">
        <v>659.22</v>
      </c>
      <c r="D10" s="8">
        <v>916.83</v>
      </c>
      <c r="E10" s="17">
        <f t="shared" si="0"/>
        <v>0.58172646806890649</v>
      </c>
      <c r="F10" s="13">
        <v>1576.05</v>
      </c>
      <c r="G10" s="8">
        <v>788.03</v>
      </c>
      <c r="H10" s="8">
        <f t="shared" si="1"/>
        <v>788.02499999999998</v>
      </c>
      <c r="I10" s="17">
        <v>0.5</v>
      </c>
      <c r="J10" s="13">
        <v>1576.05</v>
      </c>
      <c r="K10" s="8">
        <v>811.82</v>
      </c>
      <c r="L10" s="8">
        <v>764.23</v>
      </c>
      <c r="M10" s="17">
        <f t="shared" si="2"/>
        <v>0.48490212873957045</v>
      </c>
      <c r="N10" s="13">
        <v>1576.05</v>
      </c>
      <c r="O10" s="8">
        <f t="shared" si="3"/>
        <v>945.62999999999988</v>
      </c>
      <c r="P10" s="8">
        <f t="shared" si="4"/>
        <v>630.42000000000007</v>
      </c>
      <c r="Q10" s="17">
        <v>0.4</v>
      </c>
      <c r="R10" s="58">
        <v>1576.05</v>
      </c>
      <c r="S10" s="8">
        <v>988.83</v>
      </c>
      <c r="T10" s="8">
        <v>587.22</v>
      </c>
      <c r="U10" s="17">
        <f t="shared" si="5"/>
        <v>0.37258970210335968</v>
      </c>
      <c r="V10" s="13">
        <v>1576.05</v>
      </c>
      <c r="W10" s="8">
        <f t="shared" si="6"/>
        <v>1182.0374999999999</v>
      </c>
      <c r="X10" s="8">
        <f t="shared" si="7"/>
        <v>394.01249999999999</v>
      </c>
      <c r="Y10" s="17">
        <v>0.25</v>
      </c>
    </row>
    <row r="11" spans="1:25" x14ac:dyDescent="0.25">
      <c r="A11" s="10" t="s">
        <v>14</v>
      </c>
      <c r="B11" s="13">
        <v>1576.05</v>
      </c>
      <c r="C11" s="8">
        <v>659.22</v>
      </c>
      <c r="D11" s="8">
        <v>916.83</v>
      </c>
      <c r="E11" s="17">
        <f t="shared" si="0"/>
        <v>0.58172646806890649</v>
      </c>
      <c r="F11" s="13">
        <v>1576.05</v>
      </c>
      <c r="G11" s="8">
        <v>788.03</v>
      </c>
      <c r="H11" s="8">
        <f t="shared" si="1"/>
        <v>788.02499999999998</v>
      </c>
      <c r="I11" s="17">
        <v>0.5</v>
      </c>
      <c r="J11" s="13">
        <v>1576.05</v>
      </c>
      <c r="K11" s="8">
        <v>811.82</v>
      </c>
      <c r="L11" s="8">
        <v>764.23</v>
      </c>
      <c r="M11" s="17">
        <f t="shared" si="2"/>
        <v>0.48490212873957045</v>
      </c>
      <c r="N11" s="13">
        <v>1576.05</v>
      </c>
      <c r="O11" s="8">
        <f t="shared" si="3"/>
        <v>945.62999999999988</v>
      </c>
      <c r="P11" s="8">
        <f t="shared" si="4"/>
        <v>630.42000000000007</v>
      </c>
      <c r="Q11" s="17">
        <v>0.4</v>
      </c>
      <c r="R11" s="58">
        <v>1576.05</v>
      </c>
      <c r="S11" s="8">
        <v>988.83</v>
      </c>
      <c r="T11" s="8">
        <v>587.22</v>
      </c>
      <c r="U11" s="17">
        <f t="shared" si="5"/>
        <v>0.37258970210335968</v>
      </c>
      <c r="V11" s="13">
        <v>1576.05</v>
      </c>
      <c r="W11" s="8">
        <f t="shared" si="6"/>
        <v>1182.0374999999999</v>
      </c>
      <c r="X11" s="8">
        <f t="shared" si="7"/>
        <v>394.01249999999999</v>
      </c>
      <c r="Y11" s="17">
        <v>0.25</v>
      </c>
    </row>
    <row r="12" spans="1:25" x14ac:dyDescent="0.25">
      <c r="B12" s="15"/>
      <c r="C12" s="5"/>
      <c r="D12" s="5"/>
      <c r="E12" s="16"/>
      <c r="F12" s="15"/>
      <c r="G12" s="5"/>
      <c r="H12" s="5"/>
      <c r="I12" s="16"/>
      <c r="J12" s="15"/>
      <c r="K12" s="5"/>
      <c r="L12" s="5"/>
      <c r="M12" s="21"/>
      <c r="N12" s="15"/>
      <c r="O12" s="5"/>
      <c r="P12" s="5"/>
      <c r="Q12" s="21"/>
      <c r="R12" s="5"/>
      <c r="S12" s="5"/>
      <c r="T12" s="5"/>
      <c r="U12" s="21"/>
      <c r="V12" s="15"/>
      <c r="W12" s="5"/>
      <c r="X12" s="5"/>
      <c r="Y12" s="21"/>
    </row>
    <row r="13" spans="1:25" x14ac:dyDescent="0.25">
      <c r="A13" s="9" t="s">
        <v>15</v>
      </c>
      <c r="B13" s="13"/>
      <c r="C13" s="8"/>
      <c r="D13" s="8"/>
      <c r="E13" s="14"/>
      <c r="F13" s="13"/>
      <c r="G13" s="8"/>
      <c r="H13" s="8"/>
      <c r="I13" s="14"/>
      <c r="J13" s="13"/>
      <c r="K13" s="8"/>
      <c r="L13" s="8"/>
      <c r="M13" s="20"/>
      <c r="N13" s="13"/>
      <c r="O13" s="8"/>
      <c r="P13" s="8"/>
      <c r="Q13" s="20"/>
      <c r="R13" s="58"/>
      <c r="S13" s="8"/>
      <c r="T13" s="8"/>
      <c r="U13" s="20"/>
      <c r="V13" s="13"/>
      <c r="W13" s="8"/>
      <c r="X13" s="8"/>
      <c r="Y13" s="20"/>
    </row>
    <row r="14" spans="1:25" x14ac:dyDescent="0.25">
      <c r="A14" s="10" t="s">
        <v>9</v>
      </c>
      <c r="B14" s="60">
        <v>694.28</v>
      </c>
      <c r="C14" s="8">
        <v>303.41000000000003</v>
      </c>
      <c r="D14" s="8">
        <v>390.88</v>
      </c>
      <c r="E14" s="17">
        <v>0.5</v>
      </c>
      <c r="F14" s="60">
        <v>694.28</v>
      </c>
      <c r="G14" s="8">
        <v>347.14</v>
      </c>
      <c r="H14" s="8">
        <f>F14*I14</f>
        <v>347.14</v>
      </c>
      <c r="I14" s="17">
        <v>0.5</v>
      </c>
      <c r="J14" s="60">
        <v>694.28</v>
      </c>
      <c r="K14" s="8">
        <v>373.59</v>
      </c>
      <c r="L14" s="8">
        <v>320.69</v>
      </c>
      <c r="M14" s="17">
        <f>L14/J14</f>
        <v>0.46190297862533847</v>
      </c>
      <c r="N14" s="60">
        <v>694.28</v>
      </c>
      <c r="O14" s="8">
        <f>N14-P14</f>
        <v>416.56799999999998</v>
      </c>
      <c r="P14" s="8">
        <f>N14*Q14</f>
        <v>277.71199999999999</v>
      </c>
      <c r="Q14" s="17">
        <v>0.4</v>
      </c>
      <c r="R14" s="74">
        <v>694.28</v>
      </c>
      <c r="S14" s="8">
        <v>455.11</v>
      </c>
      <c r="T14" s="8">
        <v>239.17</v>
      </c>
      <c r="U14" s="17">
        <f>T14/R14</f>
        <v>0.34448637437345164</v>
      </c>
      <c r="V14" s="60">
        <v>694.28</v>
      </c>
      <c r="W14" s="8">
        <f>V14-X14</f>
        <v>520.71</v>
      </c>
      <c r="X14" s="8">
        <f>V14*Y14</f>
        <v>173.57</v>
      </c>
      <c r="Y14" s="17">
        <v>0.25</v>
      </c>
    </row>
    <row r="15" spans="1:25" x14ac:dyDescent="0.25">
      <c r="A15" s="10" t="s">
        <v>10</v>
      </c>
      <c r="B15" s="60">
        <v>1458.27</v>
      </c>
      <c r="C15" s="8">
        <v>637.28</v>
      </c>
      <c r="D15" s="8">
        <v>821</v>
      </c>
      <c r="E15" s="17">
        <v>0.5</v>
      </c>
      <c r="F15" s="60">
        <v>1458.27</v>
      </c>
      <c r="G15" s="8">
        <v>729.14</v>
      </c>
      <c r="H15" s="8">
        <f t="shared" ref="H15:H19" si="8">F15*I15</f>
        <v>729.13499999999999</v>
      </c>
      <c r="I15" s="17">
        <v>0.5</v>
      </c>
      <c r="J15" s="60">
        <v>1458.27</v>
      </c>
      <c r="K15" s="8">
        <v>784.63</v>
      </c>
      <c r="L15" s="8">
        <v>673.64</v>
      </c>
      <c r="M15" s="17">
        <f t="shared" ref="M15:M19" si="9">L15/J15</f>
        <v>0.46194463302406275</v>
      </c>
      <c r="N15" s="60">
        <v>1458.27</v>
      </c>
      <c r="O15" s="8">
        <f t="shared" ref="O15:O19" si="10">N15-P15</f>
        <v>874.96199999999999</v>
      </c>
      <c r="P15" s="8">
        <f t="shared" ref="P15:P19" si="11">N15*Q15</f>
        <v>583.30799999999999</v>
      </c>
      <c r="Q15" s="17">
        <v>0.4</v>
      </c>
      <c r="R15" s="74">
        <v>1458.27</v>
      </c>
      <c r="S15" s="8">
        <v>955.91</v>
      </c>
      <c r="T15" s="8">
        <v>502.36</v>
      </c>
      <c r="U15" s="17">
        <f t="shared" ref="U15:U19" si="12">T15/R15</f>
        <v>0.34449038929690662</v>
      </c>
      <c r="V15" s="60">
        <v>1458.27</v>
      </c>
      <c r="W15" s="8">
        <f t="shared" ref="W15:W19" si="13">V15-X15</f>
        <v>1093.7024999999999</v>
      </c>
      <c r="X15" s="8">
        <f t="shared" ref="X15:X19" si="14">V15*Y15</f>
        <v>364.5675</v>
      </c>
      <c r="Y15" s="17">
        <v>0.25</v>
      </c>
    </row>
    <row r="16" spans="1:25" x14ac:dyDescent="0.25">
      <c r="A16" s="10" t="s">
        <v>11</v>
      </c>
      <c r="B16" s="60">
        <v>2013.84</v>
      </c>
      <c r="C16" s="8">
        <v>880.07</v>
      </c>
      <c r="D16" s="8">
        <v>1333.78</v>
      </c>
      <c r="E16" s="17">
        <v>0.5</v>
      </c>
      <c r="F16" s="60">
        <v>2013.84</v>
      </c>
      <c r="G16" s="8">
        <v>1006.92</v>
      </c>
      <c r="H16" s="8">
        <f t="shared" si="8"/>
        <v>1006.92</v>
      </c>
      <c r="I16" s="17">
        <v>0.5</v>
      </c>
      <c r="J16" s="60">
        <v>2013.84</v>
      </c>
      <c r="K16" s="8">
        <v>1083.55</v>
      </c>
      <c r="L16" s="8">
        <v>930.29</v>
      </c>
      <c r="M16" s="17">
        <f t="shared" si="9"/>
        <v>0.4619483176419179</v>
      </c>
      <c r="N16" s="60">
        <v>2013.84</v>
      </c>
      <c r="O16" s="8">
        <f t="shared" si="10"/>
        <v>1208.3039999999999</v>
      </c>
      <c r="P16" s="8">
        <f t="shared" si="11"/>
        <v>805.53600000000006</v>
      </c>
      <c r="Q16" s="17">
        <v>0.4</v>
      </c>
      <c r="R16" s="74">
        <v>2013.84</v>
      </c>
      <c r="S16" s="8">
        <v>1320.1</v>
      </c>
      <c r="T16" s="8">
        <v>693.74</v>
      </c>
      <c r="U16" s="17">
        <f t="shared" si="12"/>
        <v>0.34448615580185121</v>
      </c>
      <c r="V16" s="60">
        <v>2013.84</v>
      </c>
      <c r="W16" s="8">
        <f t="shared" si="13"/>
        <v>1510.3799999999999</v>
      </c>
      <c r="X16" s="8">
        <f t="shared" si="14"/>
        <v>503.46</v>
      </c>
      <c r="Y16" s="17">
        <v>0.25</v>
      </c>
    </row>
    <row r="17" spans="1:25" x14ac:dyDescent="0.25">
      <c r="A17" s="10" t="s">
        <v>12</v>
      </c>
      <c r="B17" s="60">
        <v>2013.84</v>
      </c>
      <c r="C17" s="8">
        <v>880.07</v>
      </c>
      <c r="D17" s="8">
        <v>1333.78</v>
      </c>
      <c r="E17" s="17">
        <v>0.5</v>
      </c>
      <c r="F17" s="60">
        <v>2013.84</v>
      </c>
      <c r="G17" s="8">
        <v>1006.92</v>
      </c>
      <c r="H17" s="8">
        <f t="shared" si="8"/>
        <v>1006.92</v>
      </c>
      <c r="I17" s="17">
        <v>0.5</v>
      </c>
      <c r="J17" s="60">
        <v>2013.84</v>
      </c>
      <c r="K17" s="8">
        <v>1083.55</v>
      </c>
      <c r="L17" s="8">
        <v>930.29</v>
      </c>
      <c r="M17" s="17">
        <f t="shared" si="9"/>
        <v>0.4619483176419179</v>
      </c>
      <c r="N17" s="60">
        <v>2013.84</v>
      </c>
      <c r="O17" s="8">
        <f t="shared" si="10"/>
        <v>1208.3039999999999</v>
      </c>
      <c r="P17" s="8">
        <f t="shared" si="11"/>
        <v>805.53600000000006</v>
      </c>
      <c r="Q17" s="17">
        <v>0.4</v>
      </c>
      <c r="R17" s="74">
        <v>2013.84</v>
      </c>
      <c r="S17" s="8">
        <v>1320.1</v>
      </c>
      <c r="T17" s="8">
        <v>693.74</v>
      </c>
      <c r="U17" s="17">
        <f t="shared" si="12"/>
        <v>0.34448615580185121</v>
      </c>
      <c r="V17" s="60">
        <v>2013.84</v>
      </c>
      <c r="W17" s="8">
        <f t="shared" si="13"/>
        <v>1510.3799999999999</v>
      </c>
      <c r="X17" s="8">
        <f t="shared" si="14"/>
        <v>503.46</v>
      </c>
      <c r="Y17" s="17">
        <v>0.25</v>
      </c>
    </row>
    <row r="18" spans="1:25" x14ac:dyDescent="0.25">
      <c r="A18" s="10" t="s">
        <v>13</v>
      </c>
      <c r="B18" s="60">
        <v>1249.96</v>
      </c>
      <c r="C18" s="8">
        <v>546.27</v>
      </c>
      <c r="D18" s="8">
        <v>703.7</v>
      </c>
      <c r="E18" s="17">
        <v>0.5</v>
      </c>
      <c r="F18" s="60">
        <v>1249.96</v>
      </c>
      <c r="G18" s="8">
        <v>624.98</v>
      </c>
      <c r="H18" s="8">
        <f t="shared" si="8"/>
        <v>624.98</v>
      </c>
      <c r="I18" s="17">
        <v>0.5</v>
      </c>
      <c r="J18" s="60">
        <v>1249.96</v>
      </c>
      <c r="K18" s="8">
        <v>672.58</v>
      </c>
      <c r="L18" s="8">
        <v>577.38</v>
      </c>
      <c r="M18" s="17">
        <f t="shared" si="9"/>
        <v>0.46191878140100484</v>
      </c>
      <c r="N18" s="60">
        <v>1249.96</v>
      </c>
      <c r="O18" s="8">
        <f t="shared" si="10"/>
        <v>749.976</v>
      </c>
      <c r="P18" s="8">
        <f t="shared" si="11"/>
        <v>499.98400000000004</v>
      </c>
      <c r="Q18" s="17">
        <v>0.4</v>
      </c>
      <c r="R18" s="74">
        <v>1249.96</v>
      </c>
      <c r="S18" s="8">
        <v>819.4</v>
      </c>
      <c r="T18" s="8">
        <v>430.56</v>
      </c>
      <c r="U18" s="17">
        <f t="shared" si="12"/>
        <v>0.34445902268872602</v>
      </c>
      <c r="V18" s="60">
        <v>1249.96</v>
      </c>
      <c r="W18" s="8">
        <f t="shared" si="13"/>
        <v>937.47</v>
      </c>
      <c r="X18" s="8">
        <f t="shared" si="14"/>
        <v>312.49</v>
      </c>
      <c r="Y18" s="17">
        <v>0.25</v>
      </c>
    </row>
    <row r="19" spans="1:25" x14ac:dyDescent="0.25">
      <c r="A19" s="10" t="s">
        <v>14</v>
      </c>
      <c r="B19" s="60">
        <v>1249.96</v>
      </c>
      <c r="C19" s="8">
        <v>546.27</v>
      </c>
      <c r="D19" s="8">
        <v>703.7</v>
      </c>
      <c r="E19" s="17">
        <v>0.5</v>
      </c>
      <c r="F19" s="60">
        <v>1249.96</v>
      </c>
      <c r="G19" s="8">
        <v>624.98</v>
      </c>
      <c r="H19" s="8">
        <f t="shared" si="8"/>
        <v>624.98</v>
      </c>
      <c r="I19" s="17">
        <v>0.5</v>
      </c>
      <c r="J19" s="60">
        <v>1249.96</v>
      </c>
      <c r="K19" s="8">
        <v>672.58</v>
      </c>
      <c r="L19" s="8">
        <v>577.38</v>
      </c>
      <c r="M19" s="17">
        <f t="shared" si="9"/>
        <v>0.46191878140100484</v>
      </c>
      <c r="N19" s="60">
        <v>1249.96</v>
      </c>
      <c r="O19" s="8">
        <f t="shared" si="10"/>
        <v>749.976</v>
      </c>
      <c r="P19" s="8">
        <f t="shared" si="11"/>
        <v>499.98400000000004</v>
      </c>
      <c r="Q19" s="17">
        <v>0.4</v>
      </c>
      <c r="R19" s="74">
        <v>1249.96</v>
      </c>
      <c r="S19" s="8">
        <v>819.4</v>
      </c>
      <c r="T19" s="8">
        <v>430.56</v>
      </c>
      <c r="U19" s="17">
        <f t="shared" si="12"/>
        <v>0.34445902268872602</v>
      </c>
      <c r="V19" s="60">
        <v>1249.96</v>
      </c>
      <c r="W19" s="8">
        <f t="shared" si="13"/>
        <v>937.47</v>
      </c>
      <c r="X19" s="8">
        <f t="shared" si="14"/>
        <v>312.49</v>
      </c>
      <c r="Y19" s="17">
        <v>0.25</v>
      </c>
    </row>
    <row r="20" spans="1:25" x14ac:dyDescent="0.25">
      <c r="B20" s="15"/>
      <c r="C20" s="5"/>
      <c r="D20" s="5"/>
      <c r="E20" s="16"/>
      <c r="F20" s="15"/>
      <c r="G20" s="5"/>
      <c r="H20" s="5"/>
      <c r="I20" s="16"/>
      <c r="J20" s="15"/>
      <c r="K20" s="5"/>
      <c r="L20" s="5"/>
      <c r="M20" s="21"/>
      <c r="N20" s="15"/>
      <c r="O20" s="5"/>
      <c r="P20" s="5"/>
      <c r="Q20" s="21"/>
      <c r="R20" s="5"/>
      <c r="S20" s="5"/>
      <c r="T20" s="5"/>
      <c r="U20" s="21"/>
      <c r="V20" s="15"/>
      <c r="W20" s="5"/>
      <c r="X20" s="5"/>
      <c r="Y20" s="21"/>
    </row>
    <row r="21" spans="1:25" x14ac:dyDescent="0.25">
      <c r="A21" s="9" t="s">
        <v>19</v>
      </c>
      <c r="B21" s="13"/>
      <c r="C21" s="8"/>
      <c r="D21" s="8"/>
      <c r="E21" s="17"/>
      <c r="F21" s="13"/>
      <c r="G21" s="8"/>
      <c r="H21" s="8"/>
      <c r="I21" s="17"/>
      <c r="J21" s="11"/>
      <c r="K21" s="7"/>
      <c r="L21" s="7"/>
      <c r="M21" s="32"/>
      <c r="N21" s="11"/>
      <c r="O21" s="7"/>
      <c r="P21" s="7"/>
      <c r="Q21" s="32"/>
      <c r="R21" s="69"/>
      <c r="S21" s="7"/>
      <c r="T21" s="7"/>
      <c r="U21" s="32"/>
      <c r="V21" s="11"/>
      <c r="W21" s="7"/>
      <c r="X21" s="7"/>
      <c r="Y21" s="32"/>
    </row>
    <row r="22" spans="1:25" x14ac:dyDescent="0.25">
      <c r="A22" s="10" t="s">
        <v>9</v>
      </c>
      <c r="B22" s="60">
        <v>731.1</v>
      </c>
      <c r="C22" s="8">
        <v>314.13</v>
      </c>
      <c r="D22" s="8">
        <v>416.97</v>
      </c>
      <c r="E22" s="17">
        <v>0.5</v>
      </c>
      <c r="F22" s="60">
        <v>731.1</v>
      </c>
      <c r="G22" s="8">
        <v>365.55</v>
      </c>
      <c r="H22" s="8">
        <f>F22*I22</f>
        <v>365.55</v>
      </c>
      <c r="I22" s="17">
        <v>0.5</v>
      </c>
      <c r="J22" s="60">
        <v>731.1</v>
      </c>
      <c r="K22" s="8">
        <v>408.39</v>
      </c>
      <c r="L22" s="8">
        <v>322.70999999999998</v>
      </c>
      <c r="M22" s="17">
        <f>L22/J22</f>
        <v>0.44140336479277797</v>
      </c>
      <c r="N22" s="60">
        <v>731.1</v>
      </c>
      <c r="O22" s="8">
        <f>N22-P22</f>
        <v>438.66</v>
      </c>
      <c r="P22" s="8">
        <f>N22*Q22</f>
        <v>292.44</v>
      </c>
      <c r="Q22" s="17">
        <v>0.4</v>
      </c>
      <c r="R22" s="74">
        <v>731.1</v>
      </c>
      <c r="S22" s="8">
        <v>471.2</v>
      </c>
      <c r="T22" s="8">
        <v>259.91000000000003</v>
      </c>
      <c r="U22" s="17">
        <f>T22/R22</f>
        <v>0.35550540281767201</v>
      </c>
      <c r="V22" s="60">
        <v>731.1</v>
      </c>
      <c r="W22" s="8">
        <f>V22-X22</f>
        <v>548.32500000000005</v>
      </c>
      <c r="X22" s="8">
        <f>V22*Y22</f>
        <v>182.77500000000001</v>
      </c>
      <c r="Y22" s="17">
        <v>0.25</v>
      </c>
    </row>
    <row r="23" spans="1:25" x14ac:dyDescent="0.25">
      <c r="A23" s="10" t="s">
        <v>10</v>
      </c>
      <c r="B23" s="60">
        <v>1462.28</v>
      </c>
      <c r="C23" s="8">
        <v>593.15</v>
      </c>
      <c r="D23" s="8">
        <v>869.13</v>
      </c>
      <c r="E23" s="17">
        <v>0.5</v>
      </c>
      <c r="F23" s="60">
        <v>1462.28</v>
      </c>
      <c r="G23" s="8">
        <v>731.14</v>
      </c>
      <c r="H23" s="8">
        <f t="shared" ref="H23:H27" si="15">F23*I23</f>
        <v>731.14</v>
      </c>
      <c r="I23" s="17">
        <v>0.5</v>
      </c>
      <c r="J23" s="60">
        <v>1462.28</v>
      </c>
      <c r="K23" s="8">
        <v>774.63</v>
      </c>
      <c r="L23" s="8">
        <v>687.65</v>
      </c>
      <c r="M23" s="17">
        <f t="shared" ref="M23:M27" si="16">L23/J23</f>
        <v>0.47025877396941762</v>
      </c>
      <c r="N23" s="60">
        <v>1462.28</v>
      </c>
      <c r="O23" s="8">
        <f t="shared" ref="O23:O27" si="17">N23-P23</f>
        <v>877.36799999999994</v>
      </c>
      <c r="P23" s="8">
        <f t="shared" ref="P23:P27" si="18">N23*Q23</f>
        <v>584.91200000000003</v>
      </c>
      <c r="Q23" s="17">
        <v>0.4</v>
      </c>
      <c r="R23" s="74">
        <v>1462.28</v>
      </c>
      <c r="S23" s="8">
        <v>889.73</v>
      </c>
      <c r="T23" s="8">
        <v>572.55999999999995</v>
      </c>
      <c r="U23" s="17">
        <f t="shared" ref="U23:U27" si="19">T23/R23</f>
        <v>0.39155291736192793</v>
      </c>
      <c r="V23" s="60">
        <v>1462.28</v>
      </c>
      <c r="W23" s="8">
        <f t="shared" ref="W23:W27" si="20">V23-X23</f>
        <v>1096.71</v>
      </c>
      <c r="X23" s="8">
        <f t="shared" ref="X23:X27" si="21">V23*Y23</f>
        <v>365.57</v>
      </c>
      <c r="Y23" s="17">
        <v>0.25</v>
      </c>
    </row>
    <row r="24" spans="1:25" x14ac:dyDescent="0.25">
      <c r="A24" s="10" t="s">
        <v>11</v>
      </c>
      <c r="B24" s="60">
        <v>2193.75</v>
      </c>
      <c r="C24" s="8">
        <v>872.31</v>
      </c>
      <c r="D24" s="8">
        <v>1321.44</v>
      </c>
      <c r="E24" s="17">
        <v>0.5</v>
      </c>
      <c r="F24" s="60">
        <v>2193.75</v>
      </c>
      <c r="G24" s="8">
        <v>1096.8800000000001</v>
      </c>
      <c r="H24" s="8">
        <f t="shared" si="15"/>
        <v>1096.875</v>
      </c>
      <c r="I24" s="17">
        <v>0.5</v>
      </c>
      <c r="J24" s="60">
        <v>2193.75</v>
      </c>
      <c r="K24" s="8">
        <v>1141.08</v>
      </c>
      <c r="L24" s="8">
        <v>1052.67</v>
      </c>
      <c r="M24" s="17">
        <f t="shared" si="16"/>
        <v>0.47984957264957268</v>
      </c>
      <c r="N24" s="60">
        <v>2193.75</v>
      </c>
      <c r="O24" s="8">
        <f t="shared" si="17"/>
        <v>1316.25</v>
      </c>
      <c r="P24" s="8">
        <f t="shared" si="18"/>
        <v>877.5</v>
      </c>
      <c r="Q24" s="17">
        <v>0.4</v>
      </c>
      <c r="R24" s="74">
        <v>2193.75</v>
      </c>
      <c r="S24" s="8">
        <v>1308.47</v>
      </c>
      <c r="T24" s="8">
        <v>885.29</v>
      </c>
      <c r="U24" s="17">
        <f t="shared" si="19"/>
        <v>0.40355099715099713</v>
      </c>
      <c r="V24" s="60">
        <v>2193.75</v>
      </c>
      <c r="W24" s="8">
        <f t="shared" si="20"/>
        <v>1645.3125</v>
      </c>
      <c r="X24" s="8">
        <f t="shared" si="21"/>
        <v>548.4375</v>
      </c>
      <c r="Y24" s="17">
        <v>0.25</v>
      </c>
    </row>
    <row r="25" spans="1:25" x14ac:dyDescent="0.25">
      <c r="A25" s="10" t="s">
        <v>12</v>
      </c>
      <c r="B25" s="60">
        <v>2193.75</v>
      </c>
      <c r="C25" s="8">
        <v>872.31</v>
      </c>
      <c r="D25" s="8">
        <v>1321.44</v>
      </c>
      <c r="E25" s="17">
        <v>0.5</v>
      </c>
      <c r="F25" s="60">
        <v>2193.75</v>
      </c>
      <c r="G25" s="8">
        <v>1096.8800000000001</v>
      </c>
      <c r="H25" s="8">
        <f t="shared" si="15"/>
        <v>1096.875</v>
      </c>
      <c r="I25" s="17">
        <v>0.5</v>
      </c>
      <c r="J25" s="60">
        <v>2193.75</v>
      </c>
      <c r="K25" s="8">
        <v>1141.08</v>
      </c>
      <c r="L25" s="8">
        <v>1052.67</v>
      </c>
      <c r="M25" s="17">
        <f t="shared" si="16"/>
        <v>0.47984957264957268</v>
      </c>
      <c r="N25" s="60">
        <v>2193.75</v>
      </c>
      <c r="O25" s="8">
        <f t="shared" si="17"/>
        <v>1316.25</v>
      </c>
      <c r="P25" s="8">
        <f t="shared" si="18"/>
        <v>877.5</v>
      </c>
      <c r="Q25" s="17">
        <v>0.4</v>
      </c>
      <c r="R25" s="74">
        <v>2193.75</v>
      </c>
      <c r="S25" s="8">
        <v>1308.47</v>
      </c>
      <c r="T25" s="8">
        <v>885.29</v>
      </c>
      <c r="U25" s="17">
        <f t="shared" si="19"/>
        <v>0.40355099715099713</v>
      </c>
      <c r="V25" s="60">
        <v>2193.75</v>
      </c>
      <c r="W25" s="8">
        <f t="shared" si="20"/>
        <v>1645.3125</v>
      </c>
      <c r="X25" s="8">
        <f t="shared" si="21"/>
        <v>548.4375</v>
      </c>
      <c r="Y25" s="17">
        <v>0.25</v>
      </c>
    </row>
    <row r="26" spans="1:25" x14ac:dyDescent="0.25">
      <c r="A26" s="10" t="s">
        <v>13</v>
      </c>
      <c r="B26" s="60">
        <v>1316.13</v>
      </c>
      <c r="C26" s="8">
        <v>537.37</v>
      </c>
      <c r="D26" s="8">
        <v>778.76</v>
      </c>
      <c r="E26" s="17">
        <v>0.5</v>
      </c>
      <c r="F26" s="60">
        <v>1316.13</v>
      </c>
      <c r="G26" s="8">
        <v>658.07</v>
      </c>
      <c r="H26" s="8">
        <f t="shared" si="15"/>
        <v>658.06500000000005</v>
      </c>
      <c r="I26" s="17">
        <v>0.5</v>
      </c>
      <c r="J26" s="60">
        <v>1316.13</v>
      </c>
      <c r="K26" s="8">
        <v>701.44</v>
      </c>
      <c r="L26" s="8">
        <v>614.69000000000005</v>
      </c>
      <c r="M26" s="17">
        <f t="shared" si="16"/>
        <v>0.46704352913465996</v>
      </c>
      <c r="N26" s="60">
        <v>1316.13</v>
      </c>
      <c r="O26" s="8">
        <f t="shared" si="17"/>
        <v>789.678</v>
      </c>
      <c r="P26" s="8">
        <f t="shared" si="18"/>
        <v>526.45200000000011</v>
      </c>
      <c r="Q26" s="17">
        <v>0.4</v>
      </c>
      <c r="R26" s="74">
        <v>1316.13</v>
      </c>
      <c r="S26" s="8">
        <v>806.06</v>
      </c>
      <c r="T26" s="8">
        <v>510.08</v>
      </c>
      <c r="U26" s="17">
        <f t="shared" si="19"/>
        <v>0.38756049934277004</v>
      </c>
      <c r="V26" s="60">
        <v>1316.13</v>
      </c>
      <c r="W26" s="8">
        <f t="shared" si="20"/>
        <v>987.09750000000008</v>
      </c>
      <c r="X26" s="8">
        <f t="shared" si="21"/>
        <v>329.03250000000003</v>
      </c>
      <c r="Y26" s="17">
        <v>0.25</v>
      </c>
    </row>
    <row r="27" spans="1:25" ht="15.75" thickBot="1" x14ac:dyDescent="0.3">
      <c r="A27" s="10" t="s">
        <v>14</v>
      </c>
      <c r="B27" s="67">
        <v>1316.13</v>
      </c>
      <c r="C27" s="19">
        <v>537.37</v>
      </c>
      <c r="D27" s="19">
        <v>778.76</v>
      </c>
      <c r="E27" s="57">
        <v>0.5</v>
      </c>
      <c r="F27" s="67">
        <v>1316.13</v>
      </c>
      <c r="G27" s="19">
        <v>658.07</v>
      </c>
      <c r="H27" s="19">
        <f t="shared" si="15"/>
        <v>658.06500000000005</v>
      </c>
      <c r="I27" s="57">
        <v>0.5</v>
      </c>
      <c r="J27" s="122">
        <v>1316.13</v>
      </c>
      <c r="K27" s="123">
        <v>701.44</v>
      </c>
      <c r="L27" s="123">
        <v>614.69000000000005</v>
      </c>
      <c r="M27" s="124">
        <f t="shared" si="16"/>
        <v>0.46704352913465996</v>
      </c>
      <c r="N27" s="122">
        <v>1316.13</v>
      </c>
      <c r="O27" s="123">
        <f t="shared" si="17"/>
        <v>789.678</v>
      </c>
      <c r="P27" s="123">
        <f t="shared" si="18"/>
        <v>526.45200000000011</v>
      </c>
      <c r="Q27" s="124">
        <v>0.4</v>
      </c>
      <c r="R27" s="119">
        <v>1316.13</v>
      </c>
      <c r="S27" s="19">
        <v>806.06</v>
      </c>
      <c r="T27" s="19">
        <v>510.08</v>
      </c>
      <c r="U27" s="17">
        <f t="shared" si="19"/>
        <v>0.38756049934277004</v>
      </c>
      <c r="V27" s="67">
        <v>1316.13</v>
      </c>
      <c r="W27" s="19">
        <f t="shared" si="20"/>
        <v>987.09750000000008</v>
      </c>
      <c r="X27" s="19">
        <f t="shared" si="21"/>
        <v>329.03250000000003</v>
      </c>
      <c r="Y27" s="57">
        <v>0.25</v>
      </c>
    </row>
    <row r="28" spans="1:25" x14ac:dyDescent="0.25">
      <c r="B28" s="120"/>
      <c r="E28" s="121"/>
      <c r="F28" s="120"/>
      <c r="I28" s="121"/>
      <c r="J28" s="125"/>
      <c r="K28" s="126"/>
      <c r="L28" s="126"/>
      <c r="M28" s="126"/>
      <c r="N28" s="126"/>
      <c r="O28" s="126"/>
      <c r="P28" s="126"/>
      <c r="Q28" s="127"/>
    </row>
    <row r="29" spans="1:25" x14ac:dyDescent="0.25">
      <c r="A29" s="9" t="s">
        <v>74</v>
      </c>
      <c r="B29" s="92"/>
      <c r="C29" s="93"/>
      <c r="D29" s="93"/>
      <c r="E29" s="94"/>
      <c r="F29" s="92"/>
      <c r="G29" s="93"/>
      <c r="H29" s="93"/>
      <c r="I29" s="94"/>
      <c r="J29" s="92"/>
      <c r="K29" s="93"/>
      <c r="L29" s="93"/>
      <c r="M29" s="94"/>
      <c r="N29" s="92"/>
      <c r="O29" s="93"/>
      <c r="P29" s="93"/>
      <c r="Q29" s="94"/>
      <c r="R29" s="97"/>
      <c r="S29" s="93"/>
      <c r="T29" s="93"/>
      <c r="U29" s="94"/>
      <c r="V29" s="92"/>
      <c r="W29" s="93"/>
      <c r="X29" s="93"/>
      <c r="Y29" s="94"/>
    </row>
    <row r="30" spans="1:25" x14ac:dyDescent="0.25">
      <c r="A30" s="10" t="s">
        <v>9</v>
      </c>
      <c r="B30" s="60">
        <v>507.86</v>
      </c>
      <c r="C30" s="61">
        <v>218.15</v>
      </c>
      <c r="D30" s="61">
        <v>289.70999999999998</v>
      </c>
      <c r="E30" s="114">
        <f>D30/B30</f>
        <v>0.57045248690584016</v>
      </c>
      <c r="F30" s="60">
        <v>507.86</v>
      </c>
      <c r="G30" s="61">
        <f>F30-H30</f>
        <v>253.93</v>
      </c>
      <c r="H30" s="61">
        <f>F30*I30</f>
        <v>253.93</v>
      </c>
      <c r="I30" s="114">
        <v>0.5</v>
      </c>
      <c r="J30" s="60">
        <v>507.86</v>
      </c>
      <c r="K30" s="61">
        <v>283.61</v>
      </c>
      <c r="L30" s="61">
        <v>224.25</v>
      </c>
      <c r="M30" s="17">
        <f>L30/J30</f>
        <v>0.44155869727877761</v>
      </c>
      <c r="N30" s="60">
        <v>507.86</v>
      </c>
      <c r="O30" s="61">
        <f>N30-P30</f>
        <v>304.71600000000001</v>
      </c>
      <c r="P30" s="61">
        <f>N30*Q30</f>
        <v>203.14400000000001</v>
      </c>
      <c r="Q30" s="114">
        <v>0.4</v>
      </c>
      <c r="R30" s="74">
        <v>507.86</v>
      </c>
      <c r="S30" s="61">
        <v>327.23</v>
      </c>
      <c r="T30" s="61">
        <v>180.64</v>
      </c>
      <c r="U30" s="17">
        <f>T30/R30</f>
        <v>0.35568857559169847</v>
      </c>
      <c r="V30" s="60">
        <v>507.86</v>
      </c>
      <c r="W30" s="61">
        <f>V30-X30</f>
        <v>380.89499999999998</v>
      </c>
      <c r="X30" s="61">
        <f>V30*Y30</f>
        <v>126.965</v>
      </c>
      <c r="Y30" s="114">
        <v>0.25</v>
      </c>
    </row>
    <row r="31" spans="1:25" x14ac:dyDescent="0.25">
      <c r="A31" s="10" t="s">
        <v>10</v>
      </c>
      <c r="B31" s="60">
        <v>1015.31</v>
      </c>
      <c r="C31" s="61">
        <v>436.12</v>
      </c>
      <c r="D31" s="61">
        <v>579.20000000000005</v>
      </c>
      <c r="E31" s="114">
        <f t="shared" ref="E31:E35" si="22">D31/B31</f>
        <v>0.57046616304379949</v>
      </c>
      <c r="F31" s="60">
        <v>1015.31</v>
      </c>
      <c r="G31" s="61">
        <f t="shared" ref="G31:G35" si="23">F31-H31</f>
        <v>507.65499999999997</v>
      </c>
      <c r="H31" s="61">
        <f t="shared" ref="H31:H35" si="24">F31*I31</f>
        <v>507.65499999999997</v>
      </c>
      <c r="I31" s="114">
        <v>0.5</v>
      </c>
      <c r="J31" s="60">
        <v>1015.31</v>
      </c>
      <c r="K31" s="61">
        <v>566.99</v>
      </c>
      <c r="L31" s="61">
        <v>448.32</v>
      </c>
      <c r="M31" s="17">
        <f t="shared" ref="M31:M35" si="25">L31/J31</f>
        <v>0.44155972067644367</v>
      </c>
      <c r="N31" s="60">
        <v>1015.31</v>
      </c>
      <c r="O31" s="61">
        <f t="shared" ref="O31:O35" si="26">N31-P31</f>
        <v>609.18599999999992</v>
      </c>
      <c r="P31" s="61">
        <f t="shared" ref="P31:P35" si="27">N31*Q31</f>
        <v>406.12400000000002</v>
      </c>
      <c r="Q31" s="114">
        <v>0.4</v>
      </c>
      <c r="R31" s="74">
        <v>1015.31</v>
      </c>
      <c r="S31" s="61">
        <v>654.16999999999996</v>
      </c>
      <c r="T31" s="61">
        <v>361.14</v>
      </c>
      <c r="U31" s="17">
        <f t="shared" ref="U31:U35" si="28">T31/R31</f>
        <v>0.35569431996139111</v>
      </c>
      <c r="V31" s="60">
        <v>1015.31</v>
      </c>
      <c r="W31" s="61">
        <f t="shared" ref="W31:W35" si="29">V31-X31</f>
        <v>761.48249999999996</v>
      </c>
      <c r="X31" s="61">
        <f t="shared" ref="X31:X35" si="30">V31*Y31</f>
        <v>253.82749999999999</v>
      </c>
      <c r="Y31" s="114">
        <v>0.25</v>
      </c>
    </row>
    <row r="32" spans="1:25" x14ac:dyDescent="0.25">
      <c r="A32" s="10" t="s">
        <v>11</v>
      </c>
      <c r="B32" s="60">
        <v>1523.17</v>
      </c>
      <c r="C32" s="61">
        <v>654.28</v>
      </c>
      <c r="D32" s="61">
        <v>868.89</v>
      </c>
      <c r="E32" s="114">
        <f t="shared" si="22"/>
        <v>0.57044847259334153</v>
      </c>
      <c r="F32" s="60">
        <v>1523.17</v>
      </c>
      <c r="G32" s="61">
        <f t="shared" si="23"/>
        <v>761.58500000000004</v>
      </c>
      <c r="H32" s="61">
        <f t="shared" si="24"/>
        <v>761.58500000000004</v>
      </c>
      <c r="I32" s="114">
        <v>0.5</v>
      </c>
      <c r="J32" s="60">
        <v>1523.17</v>
      </c>
      <c r="K32" s="61">
        <v>850.61</v>
      </c>
      <c r="L32" s="61">
        <v>672.56</v>
      </c>
      <c r="M32" s="17">
        <f t="shared" si="25"/>
        <v>0.44155281419670811</v>
      </c>
      <c r="N32" s="60">
        <v>1523.17</v>
      </c>
      <c r="O32" s="61">
        <f t="shared" si="26"/>
        <v>913.90200000000004</v>
      </c>
      <c r="P32" s="61">
        <f t="shared" si="27"/>
        <v>609.26800000000003</v>
      </c>
      <c r="Q32" s="114">
        <v>0.4</v>
      </c>
      <c r="R32" s="74">
        <v>1523.17</v>
      </c>
      <c r="S32" s="61">
        <v>981.42</v>
      </c>
      <c r="T32" s="61">
        <v>541.75</v>
      </c>
      <c r="U32" s="17">
        <f t="shared" si="28"/>
        <v>0.35567270889001223</v>
      </c>
      <c r="V32" s="60">
        <v>1523.17</v>
      </c>
      <c r="W32" s="61">
        <f t="shared" si="29"/>
        <v>1142.3775000000001</v>
      </c>
      <c r="X32" s="61">
        <f t="shared" si="30"/>
        <v>380.79250000000002</v>
      </c>
      <c r="Y32" s="114">
        <v>0.25</v>
      </c>
    </row>
    <row r="33" spans="1:25" x14ac:dyDescent="0.25">
      <c r="A33" s="10" t="s">
        <v>12</v>
      </c>
      <c r="B33" s="60">
        <v>1523.17</v>
      </c>
      <c r="C33" s="61">
        <v>654.28</v>
      </c>
      <c r="D33" s="61">
        <v>868.89</v>
      </c>
      <c r="E33" s="114">
        <f t="shared" si="22"/>
        <v>0.57044847259334153</v>
      </c>
      <c r="F33" s="60">
        <v>1523.17</v>
      </c>
      <c r="G33" s="61">
        <f t="shared" si="23"/>
        <v>761.58500000000004</v>
      </c>
      <c r="H33" s="61">
        <f t="shared" si="24"/>
        <v>761.58500000000004</v>
      </c>
      <c r="I33" s="114">
        <v>0.5</v>
      </c>
      <c r="J33" s="60">
        <v>1523.17</v>
      </c>
      <c r="K33" s="61">
        <v>850.61</v>
      </c>
      <c r="L33" s="61">
        <v>672.56</v>
      </c>
      <c r="M33" s="17">
        <f t="shared" si="25"/>
        <v>0.44155281419670811</v>
      </c>
      <c r="N33" s="60">
        <v>1523.17</v>
      </c>
      <c r="O33" s="61">
        <f t="shared" si="26"/>
        <v>913.90200000000004</v>
      </c>
      <c r="P33" s="61">
        <f t="shared" si="27"/>
        <v>609.26800000000003</v>
      </c>
      <c r="Q33" s="114">
        <v>0.4</v>
      </c>
      <c r="R33" s="74">
        <v>1523.17</v>
      </c>
      <c r="S33" s="61">
        <v>981.42</v>
      </c>
      <c r="T33" s="61">
        <v>541.75</v>
      </c>
      <c r="U33" s="17">
        <f t="shared" si="28"/>
        <v>0.35567270889001223</v>
      </c>
      <c r="V33" s="60">
        <v>1523.17</v>
      </c>
      <c r="W33" s="61">
        <f t="shared" si="29"/>
        <v>1142.3775000000001</v>
      </c>
      <c r="X33" s="61">
        <f t="shared" si="30"/>
        <v>380.79250000000002</v>
      </c>
      <c r="Y33" s="114">
        <v>0.25</v>
      </c>
    </row>
    <row r="34" spans="1:25" x14ac:dyDescent="0.25">
      <c r="A34" s="10" t="s">
        <v>13</v>
      </c>
      <c r="B34" s="60">
        <v>914.96</v>
      </c>
      <c r="C34" s="61">
        <v>393.06</v>
      </c>
      <c r="D34" s="61">
        <v>521.91</v>
      </c>
      <c r="E34" s="114">
        <f t="shared" si="22"/>
        <v>0.5704183789455276</v>
      </c>
      <c r="F34" s="60">
        <v>914.96</v>
      </c>
      <c r="G34" s="61">
        <f t="shared" si="23"/>
        <v>457.48</v>
      </c>
      <c r="H34" s="61">
        <f t="shared" si="24"/>
        <v>457.48</v>
      </c>
      <c r="I34" s="114">
        <v>0.5</v>
      </c>
      <c r="J34" s="60">
        <v>914.96</v>
      </c>
      <c r="K34" s="61">
        <v>511.01</v>
      </c>
      <c r="L34" s="61">
        <v>403.95</v>
      </c>
      <c r="M34" s="17">
        <f t="shared" si="25"/>
        <v>0.4414947101512634</v>
      </c>
      <c r="N34" s="60">
        <v>914.96</v>
      </c>
      <c r="O34" s="61">
        <f t="shared" si="26"/>
        <v>548.976</v>
      </c>
      <c r="P34" s="61">
        <f t="shared" si="27"/>
        <v>365.98400000000004</v>
      </c>
      <c r="Q34" s="114">
        <v>0.4</v>
      </c>
      <c r="R34" s="74">
        <v>914.96</v>
      </c>
      <c r="S34" s="61">
        <v>589.58000000000004</v>
      </c>
      <c r="T34" s="61">
        <v>325.38</v>
      </c>
      <c r="U34" s="17">
        <f t="shared" si="28"/>
        <v>0.35562210369852232</v>
      </c>
      <c r="V34" s="60">
        <v>914.96</v>
      </c>
      <c r="W34" s="61">
        <f t="shared" si="29"/>
        <v>686.22</v>
      </c>
      <c r="X34" s="61">
        <f t="shared" si="30"/>
        <v>228.74</v>
      </c>
      <c r="Y34" s="114">
        <v>0.25</v>
      </c>
    </row>
    <row r="35" spans="1:25" ht="15.75" thickBot="1" x14ac:dyDescent="0.3">
      <c r="A35" s="10" t="s">
        <v>14</v>
      </c>
      <c r="B35" s="67">
        <v>914.96</v>
      </c>
      <c r="C35" s="68">
        <v>393.06</v>
      </c>
      <c r="D35" s="68">
        <v>521.91</v>
      </c>
      <c r="E35" s="115">
        <f t="shared" si="22"/>
        <v>0.5704183789455276</v>
      </c>
      <c r="F35" s="67">
        <v>914.96</v>
      </c>
      <c r="G35" s="68">
        <f t="shared" si="23"/>
        <v>457.48</v>
      </c>
      <c r="H35" s="68">
        <f t="shared" si="24"/>
        <v>457.48</v>
      </c>
      <c r="I35" s="115">
        <v>0.5</v>
      </c>
      <c r="J35" s="67">
        <v>914.96</v>
      </c>
      <c r="K35" s="68">
        <v>511.1</v>
      </c>
      <c r="L35" s="68">
        <v>403.95</v>
      </c>
      <c r="M35" s="57">
        <f t="shared" si="25"/>
        <v>0.4414947101512634</v>
      </c>
      <c r="N35" s="67">
        <v>914.96</v>
      </c>
      <c r="O35" s="68">
        <f t="shared" si="26"/>
        <v>548.976</v>
      </c>
      <c r="P35" s="68">
        <f t="shared" si="27"/>
        <v>365.98400000000004</v>
      </c>
      <c r="Q35" s="115">
        <v>0.4</v>
      </c>
      <c r="R35" s="119">
        <v>914.96</v>
      </c>
      <c r="S35" s="68">
        <v>589.58000000000004</v>
      </c>
      <c r="T35" s="68">
        <v>325.387</v>
      </c>
      <c r="U35" s="17">
        <f t="shared" si="28"/>
        <v>0.35562975430619914</v>
      </c>
      <c r="V35" s="67">
        <v>914.96</v>
      </c>
      <c r="W35" s="68">
        <f t="shared" si="29"/>
        <v>686.22</v>
      </c>
      <c r="X35" s="68">
        <f t="shared" si="30"/>
        <v>228.74</v>
      </c>
      <c r="Y35" s="114">
        <v>0.25</v>
      </c>
    </row>
  </sheetData>
  <mergeCells count="6">
    <mergeCell ref="F3:I3"/>
    <mergeCell ref="N3:Q3"/>
    <mergeCell ref="V3:Y3"/>
    <mergeCell ref="B3:E3"/>
    <mergeCell ref="J3:M3"/>
    <mergeCell ref="R3:U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A140-5257-48BB-9A66-8488C224BB93}">
  <dimension ref="A2:BY20"/>
  <sheetViews>
    <sheetView workbookViewId="0">
      <selection activeCell="BV12" sqref="BV12"/>
    </sheetView>
  </sheetViews>
  <sheetFormatPr defaultRowHeight="15" x14ac:dyDescent="0.25"/>
  <cols>
    <col min="1" max="4" width="11.5703125" customWidth="1"/>
    <col min="5" max="5" width="46.28515625" customWidth="1"/>
    <col min="6" max="77" width="11.5703125" customWidth="1"/>
  </cols>
  <sheetData>
    <row r="2" spans="1:77" ht="15.75" thickBot="1" x14ac:dyDescent="0.3"/>
    <row r="3" spans="1:77" x14ac:dyDescent="0.25">
      <c r="A3" s="219" t="s">
        <v>59</v>
      </c>
      <c r="B3" s="220"/>
      <c r="C3" s="220"/>
      <c r="D3" s="223"/>
      <c r="E3" s="49" t="s">
        <v>22</v>
      </c>
      <c r="F3" s="219" t="s">
        <v>1</v>
      </c>
      <c r="G3" s="220"/>
      <c r="H3" s="220"/>
      <c r="I3" s="223"/>
      <c r="J3" s="221" t="s">
        <v>26</v>
      </c>
      <c r="K3" s="222"/>
      <c r="L3" s="222"/>
      <c r="M3" s="224"/>
      <c r="N3" s="219" t="s">
        <v>28</v>
      </c>
      <c r="O3" s="220"/>
      <c r="P3" s="220"/>
      <c r="Q3" s="220"/>
      <c r="R3" s="221" t="s">
        <v>2</v>
      </c>
      <c r="S3" s="248"/>
      <c r="T3" s="248"/>
      <c r="U3" s="249"/>
      <c r="V3" s="219" t="s">
        <v>31</v>
      </c>
      <c r="W3" s="220"/>
      <c r="X3" s="220"/>
      <c r="Y3" s="223"/>
      <c r="Z3" s="221" t="s">
        <v>33</v>
      </c>
      <c r="AA3" s="222"/>
      <c r="AB3" s="222"/>
      <c r="AC3" s="224"/>
      <c r="AD3" s="219" t="s">
        <v>35</v>
      </c>
      <c r="AE3" s="220"/>
      <c r="AF3" s="220"/>
      <c r="AG3" s="223"/>
      <c r="AH3" s="221" t="s">
        <v>37</v>
      </c>
      <c r="AI3" s="222"/>
      <c r="AJ3" s="222"/>
      <c r="AK3" s="224"/>
      <c r="AL3" s="279" t="s">
        <v>39</v>
      </c>
      <c r="AM3" s="225"/>
      <c r="AN3" s="225"/>
      <c r="AO3" s="226"/>
      <c r="AP3" s="221" t="s">
        <v>41</v>
      </c>
      <c r="AQ3" s="222"/>
      <c r="AR3" s="222"/>
      <c r="AS3" s="224"/>
      <c r="AT3" s="219" t="s">
        <v>43</v>
      </c>
      <c r="AU3" s="220"/>
      <c r="AV3" s="220"/>
      <c r="AW3" s="223"/>
      <c r="AX3" s="221" t="s">
        <v>45</v>
      </c>
      <c r="AY3" s="222"/>
      <c r="AZ3" s="222"/>
      <c r="BA3" s="224"/>
      <c r="BB3" s="219" t="s">
        <v>47</v>
      </c>
      <c r="BC3" s="220"/>
      <c r="BD3" s="220"/>
      <c r="BE3" s="223"/>
      <c r="BF3" s="221" t="s">
        <v>48</v>
      </c>
      <c r="BG3" s="222"/>
      <c r="BH3" s="222"/>
      <c r="BI3" s="224"/>
      <c r="BJ3" s="219" t="s">
        <v>49</v>
      </c>
      <c r="BK3" s="220"/>
      <c r="BL3" s="220"/>
      <c r="BM3" s="223"/>
      <c r="BN3" s="221" t="s">
        <v>53</v>
      </c>
      <c r="BO3" s="222"/>
      <c r="BP3" s="222"/>
      <c r="BQ3" s="224"/>
      <c r="BR3" s="219" t="s">
        <v>55</v>
      </c>
      <c r="BS3" s="220"/>
      <c r="BT3" s="220"/>
      <c r="BU3" s="223"/>
      <c r="BV3" s="221" t="s">
        <v>57</v>
      </c>
      <c r="BW3" s="222"/>
      <c r="BX3" s="222"/>
      <c r="BY3" s="224"/>
    </row>
    <row r="4" spans="1:77" x14ac:dyDescent="0.25">
      <c r="A4" s="227" t="s">
        <v>23</v>
      </c>
      <c r="B4" s="228"/>
      <c r="C4" s="228"/>
      <c r="D4" s="229"/>
      <c r="E4" s="2" t="s">
        <v>23</v>
      </c>
      <c r="F4" s="227" t="s">
        <v>23</v>
      </c>
      <c r="G4" s="228"/>
      <c r="H4" s="228"/>
      <c r="I4" s="229"/>
      <c r="J4" s="227" t="s">
        <v>23</v>
      </c>
      <c r="K4" s="228"/>
      <c r="L4" s="228"/>
      <c r="M4" s="229"/>
      <c r="N4" s="227" t="s">
        <v>23</v>
      </c>
      <c r="O4" s="228"/>
      <c r="P4" s="228"/>
      <c r="Q4" s="229"/>
      <c r="R4" s="227" t="s">
        <v>23</v>
      </c>
      <c r="S4" s="228"/>
      <c r="T4" s="228"/>
      <c r="U4" s="229"/>
      <c r="V4" s="227" t="s">
        <v>23</v>
      </c>
      <c r="W4" s="228"/>
      <c r="X4" s="228"/>
      <c r="Y4" s="229"/>
      <c r="Z4" s="227" t="s">
        <v>23</v>
      </c>
      <c r="AA4" s="228"/>
      <c r="AB4" s="228"/>
      <c r="AC4" s="229"/>
      <c r="AD4" s="227" t="s">
        <v>23</v>
      </c>
      <c r="AE4" s="228"/>
      <c r="AF4" s="228"/>
      <c r="AG4" s="229"/>
      <c r="AH4" s="227" t="s">
        <v>23</v>
      </c>
      <c r="AI4" s="228"/>
      <c r="AJ4" s="228"/>
      <c r="AK4" s="229"/>
      <c r="AL4" s="227" t="s">
        <v>23</v>
      </c>
      <c r="AM4" s="228"/>
      <c r="AN4" s="228"/>
      <c r="AO4" s="229"/>
      <c r="AP4" s="227" t="s">
        <v>23</v>
      </c>
      <c r="AQ4" s="228"/>
      <c r="AR4" s="228"/>
      <c r="AS4" s="229"/>
      <c r="AT4" s="227" t="s">
        <v>23</v>
      </c>
      <c r="AU4" s="228"/>
      <c r="AV4" s="228"/>
      <c r="AW4" s="229"/>
      <c r="AX4" s="227" t="s">
        <v>23</v>
      </c>
      <c r="AY4" s="228"/>
      <c r="AZ4" s="228"/>
      <c r="BA4" s="229"/>
      <c r="BB4" s="227" t="s">
        <v>23</v>
      </c>
      <c r="BC4" s="228"/>
      <c r="BD4" s="228"/>
      <c r="BE4" s="229"/>
      <c r="BF4" s="227" t="s">
        <v>23</v>
      </c>
      <c r="BG4" s="228"/>
      <c r="BH4" s="228"/>
      <c r="BI4" s="229"/>
      <c r="BJ4" s="227" t="s">
        <v>23</v>
      </c>
      <c r="BK4" s="228"/>
      <c r="BL4" s="228"/>
      <c r="BM4" s="229"/>
      <c r="BN4" s="227" t="s">
        <v>23</v>
      </c>
      <c r="BO4" s="228"/>
      <c r="BP4" s="228"/>
      <c r="BQ4" s="229"/>
      <c r="BR4" s="227" t="s">
        <v>23</v>
      </c>
      <c r="BS4" s="228"/>
      <c r="BT4" s="228"/>
      <c r="BU4" s="229"/>
      <c r="BV4" s="227" t="s">
        <v>23</v>
      </c>
      <c r="BW4" s="228"/>
      <c r="BX4" s="228"/>
      <c r="BY4" s="229"/>
    </row>
    <row r="5" spans="1:77" ht="15" customHeight="1" x14ac:dyDescent="0.25">
      <c r="A5" s="230" t="s">
        <v>60</v>
      </c>
      <c r="B5" s="231"/>
      <c r="C5" s="231"/>
      <c r="D5" s="232"/>
      <c r="E5" s="239" t="s">
        <v>24</v>
      </c>
      <c r="F5" s="250" t="s">
        <v>25</v>
      </c>
      <c r="G5" s="251"/>
      <c r="H5" s="251"/>
      <c r="I5" s="252"/>
      <c r="J5" s="242" t="s">
        <v>27</v>
      </c>
      <c r="K5" s="243"/>
      <c r="L5" s="243"/>
      <c r="M5" s="244"/>
      <c r="N5" s="242" t="s">
        <v>30</v>
      </c>
      <c r="O5" s="251"/>
      <c r="P5" s="251"/>
      <c r="Q5" s="252"/>
      <c r="R5" s="230" t="s">
        <v>29</v>
      </c>
      <c r="S5" s="271"/>
      <c r="T5" s="271"/>
      <c r="U5" s="272"/>
      <c r="V5" s="259" t="s">
        <v>32</v>
      </c>
      <c r="W5" s="260"/>
      <c r="X5" s="260"/>
      <c r="Y5" s="261"/>
      <c r="Z5" s="259" t="s">
        <v>34</v>
      </c>
      <c r="AA5" s="265"/>
      <c r="AB5" s="265"/>
      <c r="AC5" s="266"/>
      <c r="AD5" s="230" t="s">
        <v>36</v>
      </c>
      <c r="AE5" s="231"/>
      <c r="AF5" s="231"/>
      <c r="AG5" s="232"/>
      <c r="AH5" s="230" t="s">
        <v>38</v>
      </c>
      <c r="AI5" s="231"/>
      <c r="AJ5" s="231"/>
      <c r="AK5" s="232"/>
      <c r="AL5" s="230" t="s">
        <v>40</v>
      </c>
      <c r="AM5" s="231"/>
      <c r="AN5" s="231"/>
      <c r="AO5" s="232"/>
      <c r="AP5" s="230" t="s">
        <v>42</v>
      </c>
      <c r="AQ5" s="231"/>
      <c r="AR5" s="231"/>
      <c r="AS5" s="232"/>
      <c r="AT5" s="230" t="s">
        <v>44</v>
      </c>
      <c r="AU5" s="231"/>
      <c r="AV5" s="231"/>
      <c r="AW5" s="232"/>
      <c r="AX5" s="230" t="s">
        <v>46</v>
      </c>
      <c r="AY5" s="231"/>
      <c r="AZ5" s="231"/>
      <c r="BA5" s="232"/>
      <c r="BB5" s="230" t="s">
        <v>51</v>
      </c>
      <c r="BC5" s="231"/>
      <c r="BD5" s="231"/>
      <c r="BE5" s="232"/>
      <c r="BF5" s="230" t="s">
        <v>52</v>
      </c>
      <c r="BG5" s="231"/>
      <c r="BH5" s="231"/>
      <c r="BI5" s="232"/>
      <c r="BJ5" s="230" t="s">
        <v>50</v>
      </c>
      <c r="BK5" s="231"/>
      <c r="BL5" s="231"/>
      <c r="BM5" s="232"/>
      <c r="BN5" s="230" t="s">
        <v>54</v>
      </c>
      <c r="BO5" s="231"/>
      <c r="BP5" s="231"/>
      <c r="BQ5" s="232"/>
      <c r="BR5" s="230" t="s">
        <v>56</v>
      </c>
      <c r="BS5" s="231"/>
      <c r="BT5" s="231"/>
      <c r="BU5" s="232"/>
      <c r="BV5" s="230" t="s">
        <v>58</v>
      </c>
      <c r="BW5" s="231"/>
      <c r="BX5" s="231"/>
      <c r="BY5" s="232"/>
    </row>
    <row r="6" spans="1:77" x14ac:dyDescent="0.25">
      <c r="A6" s="233"/>
      <c r="B6" s="234"/>
      <c r="C6" s="234"/>
      <c r="D6" s="235"/>
      <c r="E6" s="240"/>
      <c r="F6" s="253"/>
      <c r="G6" s="251"/>
      <c r="H6" s="251"/>
      <c r="I6" s="252"/>
      <c r="J6" s="242"/>
      <c r="K6" s="243"/>
      <c r="L6" s="243"/>
      <c r="M6" s="244"/>
      <c r="N6" s="257"/>
      <c r="O6" s="251"/>
      <c r="P6" s="251"/>
      <c r="Q6" s="252"/>
      <c r="R6" s="273"/>
      <c r="S6" s="274"/>
      <c r="T6" s="274"/>
      <c r="U6" s="275"/>
      <c r="V6" s="259"/>
      <c r="W6" s="260"/>
      <c r="X6" s="260"/>
      <c r="Y6" s="261"/>
      <c r="Z6" s="267"/>
      <c r="AA6" s="265"/>
      <c r="AB6" s="265"/>
      <c r="AC6" s="266"/>
      <c r="AD6" s="233"/>
      <c r="AE6" s="234"/>
      <c r="AF6" s="234"/>
      <c r="AG6" s="235"/>
      <c r="AH6" s="233"/>
      <c r="AI6" s="234"/>
      <c r="AJ6" s="234"/>
      <c r="AK6" s="235"/>
      <c r="AL6" s="233"/>
      <c r="AM6" s="234"/>
      <c r="AN6" s="234"/>
      <c r="AO6" s="235"/>
      <c r="AP6" s="233"/>
      <c r="AQ6" s="234"/>
      <c r="AR6" s="234"/>
      <c r="AS6" s="235"/>
      <c r="AT6" s="233"/>
      <c r="AU6" s="234"/>
      <c r="AV6" s="234"/>
      <c r="AW6" s="235"/>
      <c r="AX6" s="233"/>
      <c r="AY6" s="234"/>
      <c r="AZ6" s="234"/>
      <c r="BA6" s="235"/>
      <c r="BB6" s="233"/>
      <c r="BC6" s="234"/>
      <c r="BD6" s="234"/>
      <c r="BE6" s="235"/>
      <c r="BF6" s="233"/>
      <c r="BG6" s="234"/>
      <c r="BH6" s="234"/>
      <c r="BI6" s="235"/>
      <c r="BJ6" s="233"/>
      <c r="BK6" s="234"/>
      <c r="BL6" s="234"/>
      <c r="BM6" s="235"/>
      <c r="BN6" s="233"/>
      <c r="BO6" s="234"/>
      <c r="BP6" s="234"/>
      <c r="BQ6" s="235"/>
      <c r="BR6" s="233"/>
      <c r="BS6" s="234"/>
      <c r="BT6" s="234"/>
      <c r="BU6" s="235"/>
      <c r="BV6" s="233"/>
      <c r="BW6" s="234"/>
      <c r="BX6" s="234"/>
      <c r="BY6" s="235"/>
    </row>
    <row r="7" spans="1:77" x14ac:dyDescent="0.25">
      <c r="A7" s="233"/>
      <c r="B7" s="234"/>
      <c r="C7" s="234"/>
      <c r="D7" s="235"/>
      <c r="E7" s="240"/>
      <c r="F7" s="253"/>
      <c r="G7" s="251"/>
      <c r="H7" s="251"/>
      <c r="I7" s="252"/>
      <c r="J7" s="242"/>
      <c r="K7" s="243"/>
      <c r="L7" s="243"/>
      <c r="M7" s="244"/>
      <c r="N7" s="257"/>
      <c r="O7" s="251"/>
      <c r="P7" s="251"/>
      <c r="Q7" s="252"/>
      <c r="R7" s="273"/>
      <c r="S7" s="274"/>
      <c r="T7" s="274"/>
      <c r="U7" s="275"/>
      <c r="V7" s="259"/>
      <c r="W7" s="260"/>
      <c r="X7" s="260"/>
      <c r="Y7" s="261"/>
      <c r="Z7" s="267"/>
      <c r="AA7" s="265"/>
      <c r="AB7" s="265"/>
      <c r="AC7" s="266"/>
      <c r="AD7" s="233"/>
      <c r="AE7" s="234"/>
      <c r="AF7" s="234"/>
      <c r="AG7" s="235"/>
      <c r="AH7" s="233"/>
      <c r="AI7" s="234"/>
      <c r="AJ7" s="234"/>
      <c r="AK7" s="235"/>
      <c r="AL7" s="233"/>
      <c r="AM7" s="234"/>
      <c r="AN7" s="234"/>
      <c r="AO7" s="235"/>
      <c r="AP7" s="233"/>
      <c r="AQ7" s="234"/>
      <c r="AR7" s="234"/>
      <c r="AS7" s="235"/>
      <c r="AT7" s="233"/>
      <c r="AU7" s="234"/>
      <c r="AV7" s="234"/>
      <c r="AW7" s="235"/>
      <c r="AX7" s="233"/>
      <c r="AY7" s="234"/>
      <c r="AZ7" s="234"/>
      <c r="BA7" s="235"/>
      <c r="BB7" s="233"/>
      <c r="BC7" s="234"/>
      <c r="BD7" s="234"/>
      <c r="BE7" s="235"/>
      <c r="BF7" s="233"/>
      <c r="BG7" s="234"/>
      <c r="BH7" s="234"/>
      <c r="BI7" s="235"/>
      <c r="BJ7" s="233"/>
      <c r="BK7" s="234"/>
      <c r="BL7" s="234"/>
      <c r="BM7" s="235"/>
      <c r="BN7" s="233"/>
      <c r="BO7" s="234"/>
      <c r="BP7" s="234"/>
      <c r="BQ7" s="235"/>
      <c r="BR7" s="233"/>
      <c r="BS7" s="234"/>
      <c r="BT7" s="234"/>
      <c r="BU7" s="235"/>
      <c r="BV7" s="233"/>
      <c r="BW7" s="234"/>
      <c r="BX7" s="234"/>
      <c r="BY7" s="235"/>
    </row>
    <row r="8" spans="1:77" x14ac:dyDescent="0.25">
      <c r="A8" s="233"/>
      <c r="B8" s="234"/>
      <c r="C8" s="234"/>
      <c r="D8" s="235"/>
      <c r="E8" s="240"/>
      <c r="F8" s="253"/>
      <c r="G8" s="251"/>
      <c r="H8" s="251"/>
      <c r="I8" s="252"/>
      <c r="J8" s="242"/>
      <c r="K8" s="243"/>
      <c r="L8" s="243"/>
      <c r="M8" s="244"/>
      <c r="N8" s="257"/>
      <c r="O8" s="251"/>
      <c r="P8" s="251"/>
      <c r="Q8" s="252"/>
      <c r="R8" s="273"/>
      <c r="S8" s="274"/>
      <c r="T8" s="274"/>
      <c r="U8" s="275"/>
      <c r="V8" s="259"/>
      <c r="W8" s="260"/>
      <c r="X8" s="260"/>
      <c r="Y8" s="261"/>
      <c r="Z8" s="267"/>
      <c r="AA8" s="265"/>
      <c r="AB8" s="265"/>
      <c r="AC8" s="266"/>
      <c r="AD8" s="233"/>
      <c r="AE8" s="234"/>
      <c r="AF8" s="234"/>
      <c r="AG8" s="235"/>
      <c r="AH8" s="233"/>
      <c r="AI8" s="234"/>
      <c r="AJ8" s="234"/>
      <c r="AK8" s="235"/>
      <c r="AL8" s="233"/>
      <c r="AM8" s="234"/>
      <c r="AN8" s="234"/>
      <c r="AO8" s="235"/>
      <c r="AP8" s="233"/>
      <c r="AQ8" s="234"/>
      <c r="AR8" s="234"/>
      <c r="AS8" s="235"/>
      <c r="AT8" s="233"/>
      <c r="AU8" s="234"/>
      <c r="AV8" s="234"/>
      <c r="AW8" s="235"/>
      <c r="AX8" s="233"/>
      <c r="AY8" s="234"/>
      <c r="AZ8" s="234"/>
      <c r="BA8" s="235"/>
      <c r="BB8" s="233"/>
      <c r="BC8" s="234"/>
      <c r="BD8" s="234"/>
      <c r="BE8" s="235"/>
      <c r="BF8" s="233"/>
      <c r="BG8" s="234"/>
      <c r="BH8" s="234"/>
      <c r="BI8" s="235"/>
      <c r="BJ8" s="233"/>
      <c r="BK8" s="234"/>
      <c r="BL8" s="234"/>
      <c r="BM8" s="235"/>
      <c r="BN8" s="233"/>
      <c r="BO8" s="234"/>
      <c r="BP8" s="234"/>
      <c r="BQ8" s="235"/>
      <c r="BR8" s="233"/>
      <c r="BS8" s="234"/>
      <c r="BT8" s="234"/>
      <c r="BU8" s="235"/>
      <c r="BV8" s="233"/>
      <c r="BW8" s="234"/>
      <c r="BX8" s="234"/>
      <c r="BY8" s="235"/>
    </row>
    <row r="9" spans="1:77" x14ac:dyDescent="0.25">
      <c r="A9" s="233"/>
      <c r="B9" s="234"/>
      <c r="C9" s="234"/>
      <c r="D9" s="235"/>
      <c r="E9" s="240"/>
      <c r="F9" s="253"/>
      <c r="G9" s="251"/>
      <c r="H9" s="251"/>
      <c r="I9" s="252"/>
      <c r="J9" s="242"/>
      <c r="K9" s="243"/>
      <c r="L9" s="243"/>
      <c r="M9" s="244"/>
      <c r="N9" s="257"/>
      <c r="O9" s="251"/>
      <c r="P9" s="251"/>
      <c r="Q9" s="252"/>
      <c r="R9" s="273"/>
      <c r="S9" s="274"/>
      <c r="T9" s="274"/>
      <c r="U9" s="275"/>
      <c r="V9" s="259"/>
      <c r="W9" s="260"/>
      <c r="X9" s="260"/>
      <c r="Y9" s="261"/>
      <c r="Z9" s="267"/>
      <c r="AA9" s="265"/>
      <c r="AB9" s="265"/>
      <c r="AC9" s="266"/>
      <c r="AD9" s="233"/>
      <c r="AE9" s="234"/>
      <c r="AF9" s="234"/>
      <c r="AG9" s="235"/>
      <c r="AH9" s="233"/>
      <c r="AI9" s="234"/>
      <c r="AJ9" s="234"/>
      <c r="AK9" s="235"/>
      <c r="AL9" s="233"/>
      <c r="AM9" s="234"/>
      <c r="AN9" s="234"/>
      <c r="AO9" s="235"/>
      <c r="AP9" s="233"/>
      <c r="AQ9" s="234"/>
      <c r="AR9" s="234"/>
      <c r="AS9" s="235"/>
      <c r="AT9" s="233"/>
      <c r="AU9" s="234"/>
      <c r="AV9" s="234"/>
      <c r="AW9" s="235"/>
      <c r="AX9" s="233"/>
      <c r="AY9" s="234"/>
      <c r="AZ9" s="234"/>
      <c r="BA9" s="235"/>
      <c r="BB9" s="233"/>
      <c r="BC9" s="234"/>
      <c r="BD9" s="234"/>
      <c r="BE9" s="235"/>
      <c r="BF9" s="233"/>
      <c r="BG9" s="234"/>
      <c r="BH9" s="234"/>
      <c r="BI9" s="235"/>
      <c r="BJ9" s="233"/>
      <c r="BK9" s="234"/>
      <c r="BL9" s="234"/>
      <c r="BM9" s="235"/>
      <c r="BN9" s="233"/>
      <c r="BO9" s="234"/>
      <c r="BP9" s="234"/>
      <c r="BQ9" s="235"/>
      <c r="BR9" s="233"/>
      <c r="BS9" s="234"/>
      <c r="BT9" s="234"/>
      <c r="BU9" s="235"/>
      <c r="BV9" s="233"/>
      <c r="BW9" s="234"/>
      <c r="BX9" s="234"/>
      <c r="BY9" s="235"/>
    </row>
    <row r="10" spans="1:77" x14ac:dyDescent="0.25">
      <c r="A10" s="233"/>
      <c r="B10" s="234"/>
      <c r="C10" s="234"/>
      <c r="D10" s="235"/>
      <c r="E10" s="240"/>
      <c r="F10" s="253"/>
      <c r="G10" s="251"/>
      <c r="H10" s="251"/>
      <c r="I10" s="252"/>
      <c r="J10" s="242"/>
      <c r="K10" s="243"/>
      <c r="L10" s="243"/>
      <c r="M10" s="244"/>
      <c r="N10" s="257"/>
      <c r="O10" s="251"/>
      <c r="P10" s="251"/>
      <c r="Q10" s="252"/>
      <c r="R10" s="273"/>
      <c r="S10" s="274"/>
      <c r="T10" s="274"/>
      <c r="U10" s="275"/>
      <c r="V10" s="259"/>
      <c r="W10" s="260"/>
      <c r="X10" s="260"/>
      <c r="Y10" s="261"/>
      <c r="Z10" s="267"/>
      <c r="AA10" s="265"/>
      <c r="AB10" s="265"/>
      <c r="AC10" s="266"/>
      <c r="AD10" s="233"/>
      <c r="AE10" s="234"/>
      <c r="AF10" s="234"/>
      <c r="AG10" s="235"/>
      <c r="AH10" s="233"/>
      <c r="AI10" s="234"/>
      <c r="AJ10" s="234"/>
      <c r="AK10" s="235"/>
      <c r="AL10" s="233"/>
      <c r="AM10" s="234"/>
      <c r="AN10" s="234"/>
      <c r="AO10" s="235"/>
      <c r="AP10" s="233"/>
      <c r="AQ10" s="234"/>
      <c r="AR10" s="234"/>
      <c r="AS10" s="235"/>
      <c r="AT10" s="233"/>
      <c r="AU10" s="234"/>
      <c r="AV10" s="234"/>
      <c r="AW10" s="235"/>
      <c r="AX10" s="233"/>
      <c r="AY10" s="234"/>
      <c r="AZ10" s="234"/>
      <c r="BA10" s="235"/>
      <c r="BB10" s="233"/>
      <c r="BC10" s="234"/>
      <c r="BD10" s="234"/>
      <c r="BE10" s="235"/>
      <c r="BF10" s="233"/>
      <c r="BG10" s="234"/>
      <c r="BH10" s="234"/>
      <c r="BI10" s="235"/>
      <c r="BJ10" s="233"/>
      <c r="BK10" s="234"/>
      <c r="BL10" s="234"/>
      <c r="BM10" s="235"/>
      <c r="BN10" s="233"/>
      <c r="BO10" s="234"/>
      <c r="BP10" s="234"/>
      <c r="BQ10" s="235"/>
      <c r="BR10" s="233"/>
      <c r="BS10" s="234"/>
      <c r="BT10" s="234"/>
      <c r="BU10" s="235"/>
      <c r="BV10" s="233"/>
      <c r="BW10" s="234"/>
      <c r="BX10" s="234"/>
      <c r="BY10" s="235"/>
    </row>
    <row r="11" spans="1:77" ht="374.25" customHeight="1" thickBot="1" x14ac:dyDescent="0.3">
      <c r="A11" s="236"/>
      <c r="B11" s="237"/>
      <c r="C11" s="237"/>
      <c r="D11" s="238"/>
      <c r="E11" s="241"/>
      <c r="F11" s="254"/>
      <c r="G11" s="255"/>
      <c r="H11" s="255"/>
      <c r="I11" s="256"/>
      <c r="J11" s="245"/>
      <c r="K11" s="246"/>
      <c r="L11" s="246"/>
      <c r="M11" s="247"/>
      <c r="N11" s="258"/>
      <c r="O11" s="255"/>
      <c r="P11" s="255"/>
      <c r="Q11" s="256"/>
      <c r="R11" s="276"/>
      <c r="S11" s="277"/>
      <c r="T11" s="277"/>
      <c r="U11" s="278"/>
      <c r="V11" s="262"/>
      <c r="W11" s="263"/>
      <c r="X11" s="263"/>
      <c r="Y11" s="264"/>
      <c r="Z11" s="268"/>
      <c r="AA11" s="269"/>
      <c r="AB11" s="269"/>
      <c r="AC11" s="270"/>
      <c r="AD11" s="236"/>
      <c r="AE11" s="237"/>
      <c r="AF11" s="237"/>
      <c r="AG11" s="238"/>
      <c r="AH11" s="236"/>
      <c r="AI11" s="237"/>
      <c r="AJ11" s="237"/>
      <c r="AK11" s="238"/>
      <c r="AL11" s="236"/>
      <c r="AM11" s="237"/>
      <c r="AN11" s="237"/>
      <c r="AO11" s="238"/>
      <c r="AP11" s="236"/>
      <c r="AQ11" s="237"/>
      <c r="AR11" s="237"/>
      <c r="AS11" s="238"/>
      <c r="AT11" s="236"/>
      <c r="AU11" s="237"/>
      <c r="AV11" s="237"/>
      <c r="AW11" s="238"/>
      <c r="AX11" s="236"/>
      <c r="AY11" s="237"/>
      <c r="AZ11" s="237"/>
      <c r="BA11" s="238"/>
      <c r="BB11" s="236"/>
      <c r="BC11" s="237"/>
      <c r="BD11" s="237"/>
      <c r="BE11" s="238"/>
      <c r="BF11" s="236"/>
      <c r="BG11" s="237"/>
      <c r="BH11" s="237"/>
      <c r="BI11" s="238"/>
      <c r="BJ11" s="236"/>
      <c r="BK11" s="237"/>
      <c r="BL11" s="237"/>
      <c r="BM11" s="238"/>
      <c r="BN11" s="236"/>
      <c r="BO11" s="237"/>
      <c r="BP11" s="237"/>
      <c r="BQ11" s="238"/>
      <c r="BR11" s="236"/>
      <c r="BS11" s="237"/>
      <c r="BT11" s="237"/>
      <c r="BU11" s="238"/>
      <c r="BV11" s="236"/>
      <c r="BW11" s="237"/>
      <c r="BX11" s="237"/>
      <c r="BY11" s="238"/>
    </row>
    <row r="12" spans="1:77" x14ac:dyDescent="0.25">
      <c r="A12" s="54"/>
      <c r="B12" s="54"/>
      <c r="C12" s="54"/>
      <c r="D12" s="55"/>
      <c r="E12" s="50"/>
      <c r="F12" s="50"/>
      <c r="G12" s="50"/>
      <c r="H12" s="50"/>
      <c r="I12" s="56"/>
      <c r="J12" s="50"/>
      <c r="K12" s="50"/>
      <c r="L12" s="50"/>
      <c r="M12" s="54"/>
      <c r="N12" s="50"/>
      <c r="O12" s="50"/>
      <c r="P12" s="50"/>
      <c r="Q12" s="53"/>
      <c r="R12" s="53"/>
      <c r="S12" s="53"/>
      <c r="T12" s="53"/>
      <c r="U12" s="53"/>
      <c r="V12" s="54"/>
      <c r="W12" s="54"/>
      <c r="X12" s="54"/>
      <c r="Y12" s="55"/>
      <c r="Z12" s="54"/>
      <c r="AA12" s="54"/>
      <c r="AB12" s="54"/>
      <c r="AC12" s="55"/>
      <c r="AD12" s="50"/>
      <c r="AE12" s="50"/>
      <c r="AF12" s="50"/>
      <c r="AG12" s="55"/>
      <c r="AH12" s="50"/>
      <c r="AI12" s="50"/>
      <c r="AJ12" s="50"/>
      <c r="AK12" s="55"/>
      <c r="AL12" s="50"/>
      <c r="AM12" s="50"/>
      <c r="AN12" s="50"/>
      <c r="AO12" s="55"/>
      <c r="AP12" s="50"/>
      <c r="AQ12" s="50"/>
      <c r="AR12" s="50"/>
      <c r="AS12" s="55"/>
      <c r="AT12" s="54"/>
      <c r="AU12" s="54"/>
      <c r="AV12" s="54"/>
      <c r="AW12" s="55"/>
      <c r="AX12" s="54"/>
      <c r="AY12" s="54"/>
      <c r="AZ12" s="54"/>
      <c r="BA12" s="55"/>
      <c r="BB12" s="54"/>
      <c r="BC12" s="54"/>
      <c r="BD12" s="54"/>
      <c r="BE12" s="55"/>
      <c r="BF12" s="54"/>
      <c r="BG12" s="54"/>
      <c r="BH12" s="54"/>
      <c r="BI12" s="55"/>
      <c r="BJ12" s="54"/>
      <c r="BK12" s="54"/>
      <c r="BL12" s="54"/>
      <c r="BM12" s="55"/>
      <c r="BN12" s="54"/>
      <c r="BO12" s="54"/>
      <c r="BP12" s="54"/>
      <c r="BQ12" s="55"/>
      <c r="BR12" s="54"/>
      <c r="BS12" s="54"/>
      <c r="BT12" s="54"/>
      <c r="BU12" s="55"/>
      <c r="BV12" s="54"/>
      <c r="BW12" s="54"/>
      <c r="BX12" s="54"/>
      <c r="BY12" s="55"/>
    </row>
    <row r="13" spans="1:77" x14ac:dyDescent="0.25">
      <c r="A13" s="50"/>
      <c r="B13" s="50"/>
      <c r="C13" s="50"/>
      <c r="D13" s="53"/>
      <c r="E13" s="50"/>
      <c r="F13" s="50"/>
      <c r="G13" s="50"/>
      <c r="H13" s="50"/>
      <c r="I13" s="51"/>
      <c r="J13" s="50"/>
      <c r="K13" s="50"/>
      <c r="L13" s="50"/>
      <c r="M13" s="50"/>
      <c r="N13" s="50"/>
      <c r="O13" s="50"/>
      <c r="P13" s="50"/>
      <c r="Q13" s="53"/>
      <c r="R13" s="53"/>
      <c r="S13" s="53"/>
      <c r="T13" s="53"/>
      <c r="U13" s="53"/>
      <c r="V13" s="50"/>
      <c r="W13" s="50"/>
      <c r="X13" s="50"/>
      <c r="Y13" s="53"/>
      <c r="Z13" s="50"/>
      <c r="AA13" s="50"/>
      <c r="AB13" s="50"/>
      <c r="AC13" s="53"/>
      <c r="AD13" s="50"/>
      <c r="AE13" s="50"/>
      <c r="AF13" s="50"/>
      <c r="AG13" s="53"/>
      <c r="AH13" s="50"/>
      <c r="AI13" s="50"/>
      <c r="AJ13" s="50"/>
      <c r="AK13" s="53"/>
      <c r="AL13" s="50"/>
      <c r="AM13" s="50"/>
      <c r="AN13" s="50"/>
      <c r="AO13" s="53"/>
      <c r="AP13" s="50"/>
      <c r="AQ13" s="50"/>
      <c r="AR13" s="50"/>
      <c r="AS13" s="53"/>
      <c r="AT13" s="50"/>
      <c r="AU13" s="50"/>
      <c r="AV13" s="50"/>
      <c r="AW13" s="53"/>
      <c r="AX13" s="50"/>
      <c r="AY13" s="50"/>
      <c r="AZ13" s="50"/>
      <c r="BA13" s="53"/>
      <c r="BB13" s="50"/>
      <c r="BC13" s="50"/>
      <c r="BD13" s="50"/>
      <c r="BE13" s="53"/>
      <c r="BF13" s="50"/>
      <c r="BG13" s="50"/>
      <c r="BH13" s="50"/>
      <c r="BI13" s="53"/>
      <c r="BJ13" s="50"/>
      <c r="BK13" s="50"/>
      <c r="BL13" s="50"/>
      <c r="BM13" s="53"/>
      <c r="BN13" s="50"/>
      <c r="BO13" s="50"/>
      <c r="BP13" s="50"/>
      <c r="BQ13" s="53"/>
      <c r="BR13" s="50"/>
      <c r="BS13" s="50"/>
      <c r="BT13" s="50"/>
      <c r="BU13" s="53"/>
      <c r="BV13" s="50"/>
      <c r="BW13" s="50"/>
      <c r="BX13" s="50"/>
      <c r="BY13" s="53"/>
    </row>
    <row r="14" spans="1:77" x14ac:dyDescent="0.25">
      <c r="A14" s="50"/>
      <c r="B14" s="50"/>
      <c r="C14" s="50"/>
      <c r="D14" s="53"/>
      <c r="E14" s="50"/>
      <c r="F14" s="50"/>
      <c r="G14" s="50"/>
      <c r="H14" s="50"/>
      <c r="I14" s="51"/>
      <c r="J14" s="50"/>
      <c r="K14" s="50"/>
      <c r="L14" s="50"/>
      <c r="M14" s="50"/>
      <c r="N14" s="50"/>
      <c r="O14" s="50"/>
      <c r="P14" s="50"/>
      <c r="Q14" s="53"/>
      <c r="R14" s="53"/>
      <c r="S14" s="53"/>
      <c r="T14" s="53"/>
      <c r="U14" s="53"/>
      <c r="V14" s="50"/>
      <c r="W14" s="50"/>
      <c r="X14" s="50"/>
      <c r="Y14" s="53"/>
      <c r="Z14" s="50"/>
      <c r="AA14" s="50"/>
      <c r="AB14" s="50"/>
      <c r="AC14" s="53"/>
      <c r="AD14" s="50"/>
      <c r="AE14" s="50"/>
      <c r="AF14" s="50"/>
      <c r="AG14" s="53"/>
      <c r="AH14" s="50"/>
      <c r="AI14" s="50"/>
      <c r="AJ14" s="50"/>
      <c r="AK14" s="53"/>
      <c r="AL14" s="50"/>
      <c r="AM14" s="50"/>
      <c r="AN14" s="50"/>
      <c r="AO14" s="53"/>
      <c r="AP14" s="50"/>
      <c r="AQ14" s="50"/>
      <c r="AR14" s="50"/>
      <c r="AS14" s="53"/>
      <c r="AT14" s="50"/>
      <c r="AU14" s="50"/>
      <c r="AV14" s="50"/>
      <c r="AW14" s="53"/>
      <c r="AX14" s="50"/>
      <c r="AY14" s="50"/>
      <c r="AZ14" s="50"/>
      <c r="BA14" s="53"/>
      <c r="BB14" s="50"/>
      <c r="BC14" s="50"/>
      <c r="BD14" s="50"/>
      <c r="BE14" s="53"/>
      <c r="BF14" s="50"/>
      <c r="BG14" s="50"/>
      <c r="BH14" s="50"/>
      <c r="BI14" s="53"/>
      <c r="BJ14" s="50"/>
      <c r="BK14" s="50"/>
      <c r="BL14" s="50"/>
      <c r="BM14" s="53"/>
      <c r="BN14" s="50"/>
      <c r="BO14" s="50"/>
      <c r="BP14" s="50"/>
      <c r="BQ14" s="53"/>
      <c r="BR14" s="50"/>
      <c r="BS14" s="50"/>
      <c r="BT14" s="50"/>
      <c r="BU14" s="53"/>
      <c r="BV14" s="50"/>
      <c r="BW14" s="50"/>
      <c r="BX14" s="50"/>
      <c r="BY14" s="53"/>
    </row>
    <row r="15" spans="1:77" x14ac:dyDescent="0.25">
      <c r="A15" s="50"/>
      <c r="B15" s="50"/>
      <c r="C15" s="50"/>
      <c r="D15" s="53"/>
      <c r="E15" s="50"/>
      <c r="F15" s="50"/>
      <c r="G15" s="50"/>
      <c r="H15" s="50"/>
      <c r="I15" s="51"/>
      <c r="J15" s="50"/>
      <c r="K15" s="50"/>
      <c r="L15" s="50"/>
      <c r="M15" s="50"/>
      <c r="N15" s="50"/>
      <c r="O15" s="51"/>
      <c r="P15" s="51"/>
      <c r="Q15" s="52"/>
      <c r="R15" s="52"/>
      <c r="S15" s="52"/>
      <c r="T15" s="52"/>
      <c r="U15" s="52"/>
      <c r="V15" s="50"/>
      <c r="W15" s="50"/>
      <c r="X15" s="50"/>
      <c r="Y15" s="53"/>
      <c r="Z15" s="50"/>
      <c r="AA15" s="50"/>
      <c r="AB15" s="50"/>
      <c r="AC15" s="53"/>
      <c r="AD15" s="50"/>
      <c r="AE15" s="50"/>
      <c r="AF15" s="50"/>
      <c r="AG15" s="50"/>
      <c r="AH15" s="50"/>
      <c r="AI15" s="50"/>
      <c r="AJ15" s="50"/>
      <c r="AK15" s="50"/>
      <c r="AL15" s="50"/>
      <c r="AM15" s="50"/>
      <c r="AN15" s="50"/>
      <c r="AO15" s="53"/>
      <c r="AP15" s="50"/>
      <c r="AQ15" s="50"/>
      <c r="AR15" s="50"/>
      <c r="AS15" s="53"/>
      <c r="AT15" s="50"/>
      <c r="AU15" s="50"/>
      <c r="AV15" s="50"/>
      <c r="AW15" s="53"/>
      <c r="AX15" s="50"/>
      <c r="AY15" s="50"/>
      <c r="AZ15" s="50"/>
      <c r="BA15" s="53"/>
      <c r="BB15" s="50"/>
      <c r="BC15" s="50"/>
      <c r="BD15" s="50"/>
      <c r="BE15" s="53"/>
      <c r="BF15" s="50"/>
      <c r="BG15" s="50"/>
      <c r="BH15" s="50"/>
      <c r="BI15" s="53"/>
      <c r="BJ15" s="50"/>
      <c r="BK15" s="50"/>
      <c r="BL15" s="50"/>
      <c r="BM15" s="53"/>
      <c r="BN15" s="50"/>
      <c r="BO15" s="50"/>
      <c r="BP15" s="50"/>
      <c r="BQ15" s="53"/>
      <c r="BR15" s="50"/>
      <c r="BS15" s="50"/>
      <c r="BT15" s="50"/>
      <c r="BU15" s="53"/>
      <c r="BV15" s="50"/>
      <c r="BW15" s="50"/>
      <c r="BX15" s="50"/>
      <c r="BY15" s="53"/>
    </row>
    <row r="18" spans="5:26" x14ac:dyDescent="0.25">
      <c r="V18" s="5"/>
      <c r="Z18" s="5"/>
    </row>
    <row r="19" spans="5:26" x14ac:dyDescent="0.25">
      <c r="E19" s="5"/>
      <c r="J19" s="5"/>
      <c r="M19" s="5"/>
      <c r="N19" s="5"/>
      <c r="V19" s="5"/>
      <c r="Z19" s="5"/>
    </row>
    <row r="20" spans="5:26" x14ac:dyDescent="0.25">
      <c r="N20" s="5"/>
    </row>
  </sheetData>
  <mergeCells count="58">
    <mergeCell ref="BJ4:BM4"/>
    <mergeCell ref="BJ5:BM11"/>
    <mergeCell ref="AX3:BA3"/>
    <mergeCell ref="AX4:BA4"/>
    <mergeCell ref="AX5:BA11"/>
    <mergeCell ref="BF3:BI3"/>
    <mergeCell ref="BF4:BI4"/>
    <mergeCell ref="BF5:BI11"/>
    <mergeCell ref="BB3:BE3"/>
    <mergeCell ref="BB4:BE4"/>
    <mergeCell ref="BB5:BE11"/>
    <mergeCell ref="AT3:AW3"/>
    <mergeCell ref="AP3:AS3"/>
    <mergeCell ref="V3:Y3"/>
    <mergeCell ref="AD3:AG3"/>
    <mergeCell ref="BJ3:BM3"/>
    <mergeCell ref="AL3:AO3"/>
    <mergeCell ref="AH3:AK3"/>
    <mergeCell ref="Z3:AC3"/>
    <mergeCell ref="AT4:AW4"/>
    <mergeCell ref="R4:U4"/>
    <mergeCell ref="R5:U11"/>
    <mergeCell ref="AL5:AO11"/>
    <mergeCell ref="AH5:AK11"/>
    <mergeCell ref="AD5:AG11"/>
    <mergeCell ref="AP5:AS11"/>
    <mergeCell ref="AT5:AW11"/>
    <mergeCell ref="AH4:AK4"/>
    <mergeCell ref="AL4:AO4"/>
    <mergeCell ref="AP4:AS4"/>
    <mergeCell ref="Z4:AC4"/>
    <mergeCell ref="F5:I11"/>
    <mergeCell ref="N5:Q11"/>
    <mergeCell ref="V5:Y11"/>
    <mergeCell ref="Z5:AC11"/>
    <mergeCell ref="J4:M4"/>
    <mergeCell ref="BV3:BY3"/>
    <mergeCell ref="BV4:BY4"/>
    <mergeCell ref="BV5:BY11"/>
    <mergeCell ref="BR3:BU3"/>
    <mergeCell ref="BR4:BU4"/>
    <mergeCell ref="BR5:BU11"/>
    <mergeCell ref="A3:D3"/>
    <mergeCell ref="A4:D4"/>
    <mergeCell ref="A5:D11"/>
    <mergeCell ref="BN3:BQ3"/>
    <mergeCell ref="BN4:BQ4"/>
    <mergeCell ref="BN5:BQ11"/>
    <mergeCell ref="E5:E11"/>
    <mergeCell ref="J5:M11"/>
    <mergeCell ref="J3:M3"/>
    <mergeCell ref="F3:I3"/>
    <mergeCell ref="N3:Q3"/>
    <mergeCell ref="R3:U3"/>
    <mergeCell ref="F4:I4"/>
    <mergeCell ref="N4:Q4"/>
    <mergeCell ref="V4:Y4"/>
    <mergeCell ref="AD4:AG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77F4-2D70-46D5-99C9-D38ADE6C5D80}">
  <dimension ref="A1:AW35"/>
  <sheetViews>
    <sheetView workbookViewId="0">
      <pane xSplit="1" topLeftCell="B1" activePane="topRight" state="frozen"/>
      <selection pane="topRight" activeCell="C1" sqref="C1"/>
    </sheetView>
  </sheetViews>
  <sheetFormatPr defaultRowHeight="15" x14ac:dyDescent="0.25"/>
  <cols>
    <col min="1" max="1" width="31" customWidth="1"/>
    <col min="2" max="5" width="11.5703125" customWidth="1"/>
    <col min="6" max="45" width="11.5703125" hidden="1" customWidth="1"/>
    <col min="46" max="49" width="11.5703125" customWidth="1"/>
  </cols>
  <sheetData>
    <row r="1" spans="1:49" ht="90" x14ac:dyDescent="0.25">
      <c r="A1" s="157" t="s">
        <v>84</v>
      </c>
    </row>
    <row r="2" spans="1:49" ht="15.75" thickBot="1" x14ac:dyDescent="0.3"/>
    <row r="3" spans="1:49" x14ac:dyDescent="0.25">
      <c r="A3" s="1"/>
      <c r="B3" s="219" t="s">
        <v>59</v>
      </c>
      <c r="C3" s="220"/>
      <c r="D3" s="220"/>
      <c r="E3" s="223"/>
      <c r="F3" s="222" t="s">
        <v>0</v>
      </c>
      <c r="G3" s="222"/>
      <c r="H3" s="222"/>
      <c r="I3" s="222"/>
      <c r="J3" s="219" t="s">
        <v>1</v>
      </c>
      <c r="K3" s="220"/>
      <c r="L3" s="220"/>
      <c r="M3" s="223"/>
      <c r="N3" s="221" t="s">
        <v>2</v>
      </c>
      <c r="O3" s="222"/>
      <c r="P3" s="222"/>
      <c r="Q3" s="224"/>
      <c r="R3" s="219" t="s">
        <v>33</v>
      </c>
      <c r="S3" s="220"/>
      <c r="T3" s="220"/>
      <c r="U3" s="223"/>
      <c r="V3" s="222" t="s">
        <v>3</v>
      </c>
      <c r="W3" s="222"/>
      <c r="X3" s="222"/>
      <c r="Y3" s="222"/>
      <c r="Z3" s="219" t="s">
        <v>4</v>
      </c>
      <c r="AA3" s="220"/>
      <c r="AB3" s="220"/>
      <c r="AC3" s="223"/>
      <c r="AD3" s="221" t="s">
        <v>5</v>
      </c>
      <c r="AE3" s="222"/>
      <c r="AF3" s="222"/>
      <c r="AG3" s="224"/>
      <c r="AH3" s="279" t="s">
        <v>21</v>
      </c>
      <c r="AI3" s="225"/>
      <c r="AJ3" s="225"/>
      <c r="AK3" s="226"/>
      <c r="AL3" s="221" t="s">
        <v>6</v>
      </c>
      <c r="AM3" s="222"/>
      <c r="AN3" s="222"/>
      <c r="AO3" s="224"/>
      <c r="AP3" s="219" t="s">
        <v>7</v>
      </c>
      <c r="AQ3" s="220"/>
      <c r="AR3" s="220"/>
      <c r="AS3" s="223"/>
      <c r="AT3" s="221" t="s">
        <v>61</v>
      </c>
      <c r="AU3" s="222"/>
      <c r="AV3" s="222"/>
      <c r="AW3" s="224"/>
    </row>
    <row r="4" spans="1:49" x14ac:dyDescent="0.25">
      <c r="A4" s="1"/>
      <c r="B4" s="2" t="s">
        <v>16</v>
      </c>
      <c r="C4" s="3" t="s">
        <v>17</v>
      </c>
      <c r="D4" s="3" t="s">
        <v>18</v>
      </c>
      <c r="E4" s="4" t="s">
        <v>20</v>
      </c>
      <c r="F4" s="3" t="s">
        <v>16</v>
      </c>
      <c r="G4" s="3" t="s">
        <v>17</v>
      </c>
      <c r="H4" s="3" t="s">
        <v>18</v>
      </c>
      <c r="I4" s="3" t="s">
        <v>20</v>
      </c>
      <c r="J4" s="2" t="s">
        <v>16</v>
      </c>
      <c r="K4" s="3" t="s">
        <v>17</v>
      </c>
      <c r="L4" s="3" t="s">
        <v>18</v>
      </c>
      <c r="M4" s="4" t="s">
        <v>20</v>
      </c>
      <c r="N4" s="2" t="s">
        <v>16</v>
      </c>
      <c r="O4" s="3" t="s">
        <v>17</v>
      </c>
      <c r="P4" s="3" t="s">
        <v>18</v>
      </c>
      <c r="Q4" s="4" t="s">
        <v>20</v>
      </c>
      <c r="R4" s="2" t="s">
        <v>16</v>
      </c>
      <c r="S4" s="3" t="s">
        <v>17</v>
      </c>
      <c r="T4" s="3" t="s">
        <v>18</v>
      </c>
      <c r="U4" s="4" t="s">
        <v>20</v>
      </c>
      <c r="V4" s="30" t="s">
        <v>16</v>
      </c>
      <c r="W4" s="30" t="s">
        <v>17</v>
      </c>
      <c r="X4" s="30" t="s">
        <v>18</v>
      </c>
      <c r="Y4" s="3" t="s">
        <v>20</v>
      </c>
      <c r="Z4" s="31" t="s">
        <v>16</v>
      </c>
      <c r="AA4" s="30" t="s">
        <v>17</v>
      </c>
      <c r="AB4" s="30" t="s">
        <v>18</v>
      </c>
      <c r="AC4" s="4" t="s">
        <v>20</v>
      </c>
      <c r="AD4" s="2" t="s">
        <v>16</v>
      </c>
      <c r="AE4" s="3" t="s">
        <v>17</v>
      </c>
      <c r="AF4" s="3" t="s">
        <v>18</v>
      </c>
      <c r="AG4" s="4" t="s">
        <v>20</v>
      </c>
      <c r="AH4" s="2" t="s">
        <v>16</v>
      </c>
      <c r="AI4" s="3" t="s">
        <v>17</v>
      </c>
      <c r="AJ4" s="3" t="s">
        <v>18</v>
      </c>
      <c r="AK4" s="46" t="s">
        <v>20</v>
      </c>
      <c r="AL4" s="2" t="s">
        <v>16</v>
      </c>
      <c r="AM4" s="3" t="s">
        <v>17</v>
      </c>
      <c r="AN4" s="3" t="s">
        <v>18</v>
      </c>
      <c r="AO4" s="46" t="s">
        <v>20</v>
      </c>
      <c r="AP4" s="2" t="s">
        <v>16</v>
      </c>
      <c r="AQ4" s="3" t="s">
        <v>17</v>
      </c>
      <c r="AR4" s="3" t="s">
        <v>18</v>
      </c>
      <c r="AS4" s="46" t="s">
        <v>20</v>
      </c>
      <c r="AT4" s="2" t="s">
        <v>16</v>
      </c>
      <c r="AU4" s="3" t="s">
        <v>17</v>
      </c>
      <c r="AV4" s="3" t="s">
        <v>18</v>
      </c>
      <c r="AW4" s="46" t="s">
        <v>20</v>
      </c>
    </row>
    <row r="5" spans="1:49" x14ac:dyDescent="0.25">
      <c r="A5" s="9" t="s">
        <v>8</v>
      </c>
      <c r="B5" s="11"/>
      <c r="C5" s="7"/>
      <c r="D5" s="7"/>
      <c r="E5" s="12"/>
      <c r="F5" s="69"/>
      <c r="G5" s="7"/>
      <c r="H5" s="7"/>
      <c r="I5" s="10"/>
      <c r="J5" s="11"/>
      <c r="K5" s="7"/>
      <c r="L5" s="7"/>
      <c r="M5" s="12"/>
      <c r="N5" s="11"/>
      <c r="O5" s="7"/>
      <c r="P5" s="7"/>
      <c r="Q5" s="12"/>
      <c r="R5" s="11"/>
      <c r="S5" s="7"/>
      <c r="T5" s="7"/>
      <c r="U5" s="12"/>
      <c r="V5" s="69"/>
      <c r="W5" s="7"/>
      <c r="X5" s="7"/>
      <c r="Y5" s="23"/>
      <c r="Z5" s="159"/>
      <c r="AA5" s="23"/>
      <c r="AB5" s="23"/>
      <c r="AC5" s="32"/>
      <c r="AD5" s="11"/>
      <c r="AE5" s="7"/>
      <c r="AF5" s="10"/>
      <c r="AG5" s="32"/>
      <c r="AH5" s="11"/>
      <c r="AI5" s="7"/>
      <c r="AJ5" s="7"/>
      <c r="AK5" s="12"/>
      <c r="AL5" s="11"/>
      <c r="AM5" s="7"/>
      <c r="AN5" s="10"/>
      <c r="AO5" s="32"/>
      <c r="AP5" s="11"/>
      <c r="AQ5" s="7"/>
      <c r="AR5" s="10"/>
      <c r="AS5" s="32"/>
      <c r="AT5" s="11"/>
      <c r="AU5" s="7"/>
      <c r="AV5" s="10"/>
      <c r="AW5" s="32"/>
    </row>
    <row r="6" spans="1:49" x14ac:dyDescent="0.25">
      <c r="A6" s="10" t="s">
        <v>9</v>
      </c>
      <c r="B6" s="60">
        <v>874.97</v>
      </c>
      <c r="C6" s="61">
        <v>770.75</v>
      </c>
      <c r="D6" s="61">
        <v>104.22</v>
      </c>
      <c r="E6" s="114">
        <f>D6/B6</f>
        <v>0.11911265529103854</v>
      </c>
      <c r="F6" s="58">
        <v>854.62</v>
      </c>
      <c r="G6" s="8">
        <v>854.62</v>
      </c>
      <c r="H6" s="8">
        <v>0</v>
      </c>
      <c r="I6" s="62">
        <f>H6/F6</f>
        <v>0</v>
      </c>
      <c r="J6" s="13">
        <v>872.06</v>
      </c>
      <c r="K6" s="8">
        <v>872.06</v>
      </c>
      <c r="L6" s="8">
        <v>0</v>
      </c>
      <c r="M6" s="114">
        <f>L6/J6</f>
        <v>0</v>
      </c>
      <c r="N6" s="13">
        <v>872.06</v>
      </c>
      <c r="O6" s="8">
        <v>872.06</v>
      </c>
      <c r="P6" s="8">
        <v>0</v>
      </c>
      <c r="Q6" s="114">
        <f>P6/N6</f>
        <v>0</v>
      </c>
      <c r="R6" s="60">
        <v>854.62</v>
      </c>
      <c r="S6" s="61">
        <v>769.16</v>
      </c>
      <c r="T6" s="61">
        <v>85.46</v>
      </c>
      <c r="U6" s="114">
        <f>T6/R6</f>
        <v>9.999765977861505E-2</v>
      </c>
      <c r="V6" s="58">
        <v>860.25</v>
      </c>
      <c r="W6" s="8">
        <v>731.22</v>
      </c>
      <c r="X6" s="8">
        <v>129.04</v>
      </c>
      <c r="Y6" s="62">
        <f>X6/V6</f>
        <v>0.15000290613193837</v>
      </c>
      <c r="Z6" s="13">
        <v>1220.55</v>
      </c>
      <c r="AA6" s="8">
        <v>1074.08</v>
      </c>
      <c r="AB6" s="8">
        <v>146.47</v>
      </c>
      <c r="AC6" s="114">
        <f>AB6/Z6</f>
        <v>0.12000327721109336</v>
      </c>
      <c r="AD6" s="13">
        <v>1721.52</v>
      </c>
      <c r="AE6" s="8">
        <v>1721.52</v>
      </c>
      <c r="AF6" s="8">
        <f>SUM(AD6-AE6)</f>
        <v>0</v>
      </c>
      <c r="AG6" s="114">
        <f>AF6/AD6</f>
        <v>0</v>
      </c>
      <c r="AH6" s="13">
        <v>759.6</v>
      </c>
      <c r="AI6" s="8">
        <v>730.38</v>
      </c>
      <c r="AJ6" s="8">
        <v>29.22</v>
      </c>
      <c r="AK6" s="114">
        <f>AJ6/AH6</f>
        <v>3.8467614533965244E-2</v>
      </c>
      <c r="AL6" s="13">
        <v>1877.45</v>
      </c>
      <c r="AM6" s="8">
        <v>1827.45</v>
      </c>
      <c r="AN6" s="8">
        <f>SUM(AL6-AM6)</f>
        <v>50</v>
      </c>
      <c r="AO6" s="114">
        <f>AN6/AL6</f>
        <v>2.6631867692881301E-2</v>
      </c>
      <c r="AP6" s="13">
        <v>2070.96</v>
      </c>
      <c r="AQ6" s="8">
        <v>914.15</v>
      </c>
      <c r="AR6" s="8">
        <v>0</v>
      </c>
      <c r="AS6" s="114">
        <f>AR6/AP6</f>
        <v>0</v>
      </c>
      <c r="AT6" s="13">
        <f>AVERAGE(AP6,AL6,AH6,AD6,Z6,V6,R6,N6,J6,F6)</f>
        <v>1196.3690000000001</v>
      </c>
      <c r="AU6" s="8">
        <f>AVERAGE(AQ6,AM6,AI6,AE6,AA6,W6,S6,O6,K6,G6)</f>
        <v>1036.67</v>
      </c>
      <c r="AV6" s="8">
        <f t="shared" ref="AU6:AW11" si="0">AVERAGE(AR6,AN6,AJ6,AF6,AB6,X6,T6,P6,L6,H6)</f>
        <v>44.018999999999998</v>
      </c>
      <c r="AW6" s="78">
        <f t="shared" si="0"/>
        <v>4.3510332534849337E-2</v>
      </c>
    </row>
    <row r="7" spans="1:49" x14ac:dyDescent="0.25">
      <c r="A7" s="10" t="s">
        <v>10</v>
      </c>
      <c r="B7" s="60">
        <v>1838.61</v>
      </c>
      <c r="C7" s="61">
        <v>1523.63</v>
      </c>
      <c r="D7" s="61">
        <v>314.98</v>
      </c>
      <c r="E7" s="114">
        <f t="shared" ref="E7:E11" si="1">D7/B7</f>
        <v>0.17131419931361194</v>
      </c>
      <c r="F7" s="58">
        <v>1716.38</v>
      </c>
      <c r="G7" s="8">
        <v>1457.85</v>
      </c>
      <c r="H7" s="8">
        <v>258.52999999999997</v>
      </c>
      <c r="I7" s="62">
        <f t="shared" ref="I7:I11" si="2">H7/F7</f>
        <v>0.15062515293816053</v>
      </c>
      <c r="J7" s="13">
        <v>1751.4</v>
      </c>
      <c r="K7" s="8">
        <v>1663.47</v>
      </c>
      <c r="L7" s="8">
        <v>87.93</v>
      </c>
      <c r="M7" s="114">
        <f t="shared" ref="M7:M11" si="3">L7/J7</f>
        <v>5.0205549845837617E-2</v>
      </c>
      <c r="N7" s="13">
        <f>O7+P7</f>
        <v>1751.4</v>
      </c>
      <c r="O7" s="8">
        <v>1575.53</v>
      </c>
      <c r="P7" s="8">
        <v>175.87</v>
      </c>
      <c r="Q7" s="114">
        <f t="shared" ref="Q7:Q11" si="4">P7/N7</f>
        <v>0.10041680940961516</v>
      </c>
      <c r="R7" s="60">
        <f>S7+T7</f>
        <v>1716.3799999999999</v>
      </c>
      <c r="S7" s="61">
        <v>1458.57</v>
      </c>
      <c r="T7" s="61">
        <v>257.81</v>
      </c>
      <c r="U7" s="114">
        <f t="shared" ref="U7:U11" si="5">T7/R7</f>
        <v>0.15020566541208824</v>
      </c>
      <c r="V7" s="58">
        <v>1720.53</v>
      </c>
      <c r="W7" s="8">
        <v>1462.46</v>
      </c>
      <c r="X7" s="8">
        <v>258.08</v>
      </c>
      <c r="Y7" s="62">
        <f t="shared" ref="Y7:Y11" si="6">X7/V7</f>
        <v>0.15000029060812656</v>
      </c>
      <c r="Z7" s="13">
        <v>1806.63</v>
      </c>
      <c r="AA7" s="8">
        <v>1589.83</v>
      </c>
      <c r="AB7" s="8">
        <v>216.8</v>
      </c>
      <c r="AC7" s="114">
        <f t="shared" ref="AC7:AC11" si="7">AB7/Z7</f>
        <v>0.12000243547378267</v>
      </c>
      <c r="AD7" s="13">
        <v>1721.52</v>
      </c>
      <c r="AE7" s="8">
        <v>1689.18</v>
      </c>
      <c r="AF7" s="8">
        <f t="shared" ref="AF7:AF11" si="8">SUM(AD7-AE7)</f>
        <v>32.339999999999918</v>
      </c>
      <c r="AG7" s="114">
        <f t="shared" ref="AG7:AG11" si="9">AF7/AD7</f>
        <v>1.8785724243691574E-2</v>
      </c>
      <c r="AH7" s="13">
        <v>1443.74</v>
      </c>
      <c r="AI7" s="8">
        <v>1173.08</v>
      </c>
      <c r="AJ7" s="8">
        <v>270.66000000000003</v>
      </c>
      <c r="AK7" s="114">
        <f t="shared" ref="AK7:AK11" si="10">AJ7/AH7</f>
        <v>0.18747142837352987</v>
      </c>
      <c r="AL7" s="13">
        <v>1877.45</v>
      </c>
      <c r="AM7" s="8">
        <v>1777.45</v>
      </c>
      <c r="AN7" s="8">
        <f t="shared" ref="AN7:AN27" si="11">SUM(AL7-AM7)</f>
        <v>100</v>
      </c>
      <c r="AO7" s="114">
        <f t="shared" ref="AO7:AO11" si="12">AN7/AL7</f>
        <v>5.3263735385762602E-2</v>
      </c>
      <c r="AP7" s="13">
        <v>2070.96</v>
      </c>
      <c r="AQ7" s="8">
        <v>1492.56</v>
      </c>
      <c r="AR7" s="8">
        <v>578.41</v>
      </c>
      <c r="AS7" s="114">
        <f t="shared" ref="AS7:AS11" si="13">AR7/AP7</f>
        <v>0.2792955923822768</v>
      </c>
      <c r="AT7" s="13">
        <f t="shared" ref="AT7:AT11" si="14">AVERAGE(AP7,AL7,AH7,AD7,Z7,V7,R7,N7,J7,F7)</f>
        <v>1757.6389999999999</v>
      </c>
      <c r="AU7" s="8">
        <f t="shared" si="0"/>
        <v>1533.998</v>
      </c>
      <c r="AV7" s="8">
        <f t="shared" si="0"/>
        <v>223.64299999999997</v>
      </c>
      <c r="AW7" s="78">
        <f t="shared" si="0"/>
        <v>0.12602723840728719</v>
      </c>
    </row>
    <row r="8" spans="1:49" x14ac:dyDescent="0.25">
      <c r="A8" s="10" t="s">
        <v>11</v>
      </c>
      <c r="B8" s="60">
        <v>2539.1999999999998</v>
      </c>
      <c r="C8" s="61">
        <v>2071.33</v>
      </c>
      <c r="D8" s="61">
        <v>467.97</v>
      </c>
      <c r="E8" s="114">
        <f t="shared" si="1"/>
        <v>0.1842982041587902</v>
      </c>
      <c r="F8" s="58">
        <v>2140.9</v>
      </c>
      <c r="G8" s="8">
        <v>1755.02</v>
      </c>
      <c r="H8" s="8">
        <v>385.88</v>
      </c>
      <c r="I8" s="62">
        <f t="shared" si="2"/>
        <v>0.18024195431827736</v>
      </c>
      <c r="J8" s="13">
        <v>2184.58</v>
      </c>
      <c r="K8" s="8">
        <v>2053.33</v>
      </c>
      <c r="L8" s="8">
        <v>131.25</v>
      </c>
      <c r="M8" s="114">
        <f t="shared" si="3"/>
        <v>6.0080198482088093E-2</v>
      </c>
      <c r="N8" s="13">
        <f t="shared" ref="N8:N11" si="15">O8+P8</f>
        <v>2184.58</v>
      </c>
      <c r="O8" s="8">
        <v>1922.08</v>
      </c>
      <c r="P8" s="8">
        <v>262.5</v>
      </c>
      <c r="Q8" s="114">
        <f t="shared" si="4"/>
        <v>0.12016039696417619</v>
      </c>
      <c r="R8" s="60">
        <f t="shared" ref="R8:R11" si="16">S8+T8</f>
        <v>2140.9</v>
      </c>
      <c r="S8" s="61">
        <v>1798.18</v>
      </c>
      <c r="T8" s="61">
        <v>342.72</v>
      </c>
      <c r="U8" s="114">
        <f t="shared" si="5"/>
        <v>0.16008220841702089</v>
      </c>
      <c r="V8" s="58">
        <v>2408.73</v>
      </c>
      <c r="W8" s="8">
        <v>2047.42</v>
      </c>
      <c r="X8" s="8">
        <v>361.32</v>
      </c>
      <c r="Y8" s="62">
        <f t="shared" si="6"/>
        <v>0.1500043591436151</v>
      </c>
      <c r="Z8" s="13">
        <v>2209.7199999999998</v>
      </c>
      <c r="AA8" s="8">
        <v>1944.55</v>
      </c>
      <c r="AB8" s="8">
        <v>265.17</v>
      </c>
      <c r="AC8" s="114">
        <f t="shared" si="7"/>
        <v>0.12000162916568617</v>
      </c>
      <c r="AD8" s="13">
        <v>1721.52</v>
      </c>
      <c r="AE8" s="8">
        <v>1689.18</v>
      </c>
      <c r="AF8" s="8">
        <f t="shared" si="8"/>
        <v>32.339999999999918</v>
      </c>
      <c r="AG8" s="114">
        <f t="shared" si="9"/>
        <v>1.8785724243691574E-2</v>
      </c>
      <c r="AH8" s="13">
        <v>1950.52</v>
      </c>
      <c r="AI8" s="8">
        <v>1325.6</v>
      </c>
      <c r="AJ8" s="8">
        <v>624.91999999999996</v>
      </c>
      <c r="AK8" s="114">
        <f t="shared" si="10"/>
        <v>0.32038635850952563</v>
      </c>
      <c r="AL8" s="13">
        <v>1877.45</v>
      </c>
      <c r="AM8" s="8">
        <v>1777.45</v>
      </c>
      <c r="AN8" s="8">
        <f t="shared" si="11"/>
        <v>100</v>
      </c>
      <c r="AO8" s="114">
        <f t="shared" si="12"/>
        <v>5.3263735385762602E-2</v>
      </c>
      <c r="AP8" s="13">
        <v>2070.96</v>
      </c>
      <c r="AQ8" s="8">
        <v>1492.56</v>
      </c>
      <c r="AR8" s="8">
        <v>578.41</v>
      </c>
      <c r="AS8" s="114">
        <f t="shared" si="13"/>
        <v>0.2792955923822768</v>
      </c>
      <c r="AT8" s="13">
        <f t="shared" si="14"/>
        <v>2088.9859999999999</v>
      </c>
      <c r="AU8" s="8">
        <f t="shared" si="0"/>
        <v>1780.5369999999998</v>
      </c>
      <c r="AV8" s="8">
        <f t="shared" si="0"/>
        <v>308.45100000000002</v>
      </c>
      <c r="AW8" s="78">
        <f t="shared" si="0"/>
        <v>0.14623021570121203</v>
      </c>
    </row>
    <row r="9" spans="1:49" x14ac:dyDescent="0.25">
      <c r="A9" s="10" t="s">
        <v>12</v>
      </c>
      <c r="B9" s="60">
        <v>2539.1999999999998</v>
      </c>
      <c r="C9" s="61">
        <v>2071.33</v>
      </c>
      <c r="D9" s="61">
        <v>467.97</v>
      </c>
      <c r="E9" s="114">
        <f t="shared" si="1"/>
        <v>0.1842982041587902</v>
      </c>
      <c r="F9" s="58">
        <v>2491.88</v>
      </c>
      <c r="G9" s="8">
        <v>2000.7</v>
      </c>
      <c r="H9" s="8">
        <v>491.18</v>
      </c>
      <c r="I9" s="62">
        <f t="shared" si="2"/>
        <v>0.19711222049215851</v>
      </c>
      <c r="J9" s="13">
        <v>2542.7199999999998</v>
      </c>
      <c r="K9" s="8">
        <v>2375.65</v>
      </c>
      <c r="L9" s="8">
        <v>167.07</v>
      </c>
      <c r="M9" s="114">
        <f t="shared" si="3"/>
        <v>6.5705229046060909E-2</v>
      </c>
      <c r="N9" s="13">
        <f t="shared" si="15"/>
        <v>2542.7200000000003</v>
      </c>
      <c r="O9" s="8">
        <v>2208.59</v>
      </c>
      <c r="P9" s="8">
        <v>334.13</v>
      </c>
      <c r="Q9" s="114">
        <f t="shared" si="4"/>
        <v>0.13140652529574628</v>
      </c>
      <c r="R9" s="60">
        <f t="shared" si="16"/>
        <v>2491.88</v>
      </c>
      <c r="S9" s="61">
        <v>2078.96</v>
      </c>
      <c r="T9" s="61">
        <v>412.92</v>
      </c>
      <c r="U9" s="114">
        <f t="shared" si="5"/>
        <v>0.16570621378236511</v>
      </c>
      <c r="V9" s="58">
        <v>2408.73</v>
      </c>
      <c r="W9" s="8">
        <v>2047.42</v>
      </c>
      <c r="X9" s="8">
        <v>361.32</v>
      </c>
      <c r="Y9" s="62">
        <f t="shared" si="6"/>
        <v>0.1500043591436151</v>
      </c>
      <c r="Z9" s="13">
        <v>2209.7199999999998</v>
      </c>
      <c r="AA9" s="8">
        <v>1944.55</v>
      </c>
      <c r="AB9" s="8">
        <v>265.17</v>
      </c>
      <c r="AC9" s="114">
        <f t="shared" si="7"/>
        <v>0.12000162916568617</v>
      </c>
      <c r="AD9" s="13">
        <v>1721.52</v>
      </c>
      <c r="AE9" s="8">
        <v>1689.18</v>
      </c>
      <c r="AF9" s="8">
        <f t="shared" si="8"/>
        <v>32.339999999999918</v>
      </c>
      <c r="AG9" s="114">
        <f t="shared" si="9"/>
        <v>1.8785724243691574E-2</v>
      </c>
      <c r="AH9" s="13">
        <v>1950.52</v>
      </c>
      <c r="AI9" s="8">
        <v>1325.6</v>
      </c>
      <c r="AJ9" s="8">
        <v>624.91999999999996</v>
      </c>
      <c r="AK9" s="114">
        <f t="shared" si="10"/>
        <v>0.32038635850952563</v>
      </c>
      <c r="AL9" s="13">
        <v>1877.45</v>
      </c>
      <c r="AM9" s="8">
        <v>1777.45</v>
      </c>
      <c r="AN9" s="8">
        <f t="shared" si="11"/>
        <v>100</v>
      </c>
      <c r="AO9" s="114">
        <f t="shared" si="12"/>
        <v>5.3263735385762602E-2</v>
      </c>
      <c r="AP9" s="13">
        <v>2070.96</v>
      </c>
      <c r="AQ9" s="8">
        <v>1492.56</v>
      </c>
      <c r="AR9" s="8">
        <v>578.41</v>
      </c>
      <c r="AS9" s="114">
        <f t="shared" si="13"/>
        <v>0.2792955923822768</v>
      </c>
      <c r="AT9" s="13">
        <f t="shared" si="14"/>
        <v>2230.8100000000004</v>
      </c>
      <c r="AU9" s="8">
        <f t="shared" si="0"/>
        <v>1894.0660000000003</v>
      </c>
      <c r="AV9" s="8">
        <f t="shared" si="0"/>
        <v>336.74599999999998</v>
      </c>
      <c r="AW9" s="78">
        <f t="shared" si="0"/>
        <v>0.15016675874468888</v>
      </c>
    </row>
    <row r="10" spans="1:49" x14ac:dyDescent="0.25">
      <c r="A10" s="10" t="s">
        <v>13</v>
      </c>
      <c r="B10" s="60">
        <v>1576.05</v>
      </c>
      <c r="C10" s="61">
        <v>1318.44</v>
      </c>
      <c r="D10" s="61">
        <v>257.61</v>
      </c>
      <c r="E10" s="114">
        <f t="shared" si="1"/>
        <v>0.16345293613781289</v>
      </c>
      <c r="F10" s="58">
        <v>1279.1199999999999</v>
      </c>
      <c r="G10" s="8">
        <v>1151.77</v>
      </c>
      <c r="H10" s="8">
        <v>127.35</v>
      </c>
      <c r="I10" s="62">
        <f t="shared" si="2"/>
        <v>9.9560635436862846E-2</v>
      </c>
      <c r="J10" s="13">
        <v>1305.22</v>
      </c>
      <c r="K10" s="8">
        <v>1261.9000000000001</v>
      </c>
      <c r="L10" s="8">
        <v>43.32</v>
      </c>
      <c r="M10" s="114">
        <f t="shared" si="3"/>
        <v>3.3189807082330949E-2</v>
      </c>
      <c r="N10" s="13">
        <f t="shared" si="15"/>
        <v>1305.2199999999998</v>
      </c>
      <c r="O10" s="8">
        <v>1218.5899999999999</v>
      </c>
      <c r="P10" s="8">
        <v>86.63</v>
      </c>
      <c r="Q10" s="114">
        <f t="shared" si="4"/>
        <v>6.6371952621014085E-2</v>
      </c>
      <c r="R10" s="60">
        <f t="shared" si="16"/>
        <v>1279.1199999999999</v>
      </c>
      <c r="S10" s="61">
        <v>1108.76</v>
      </c>
      <c r="T10" s="61">
        <v>170.36</v>
      </c>
      <c r="U10" s="114">
        <f t="shared" si="5"/>
        <v>0.13318531490399652</v>
      </c>
      <c r="V10" s="58">
        <v>1720.53</v>
      </c>
      <c r="W10" s="8">
        <v>1462.46</v>
      </c>
      <c r="X10" s="8">
        <v>258.08</v>
      </c>
      <c r="Y10" s="62">
        <f t="shared" si="6"/>
        <v>0.15000029060812656</v>
      </c>
      <c r="Z10" s="13">
        <v>1587.8</v>
      </c>
      <c r="AA10" s="8">
        <v>1397.26</v>
      </c>
      <c r="AB10" s="8">
        <v>190.54</v>
      </c>
      <c r="AC10" s="114">
        <f t="shared" si="7"/>
        <v>0.12000251920896839</v>
      </c>
      <c r="AD10" s="13">
        <v>1721.52</v>
      </c>
      <c r="AE10" s="8">
        <v>1689.18</v>
      </c>
      <c r="AF10" s="8">
        <f t="shared" si="8"/>
        <v>32.339999999999918</v>
      </c>
      <c r="AG10" s="114">
        <f t="shared" si="9"/>
        <v>1.8785724243691574E-2</v>
      </c>
      <c r="AH10" s="13">
        <v>1266.4000000000001</v>
      </c>
      <c r="AI10" s="8">
        <v>1173.08</v>
      </c>
      <c r="AJ10" s="8">
        <v>93.32</v>
      </c>
      <c r="AK10" s="114">
        <f t="shared" si="10"/>
        <v>7.3689197725837013E-2</v>
      </c>
      <c r="AL10" s="13">
        <v>1877.45</v>
      </c>
      <c r="AM10" s="8">
        <v>1777.45</v>
      </c>
      <c r="AN10" s="8">
        <f t="shared" si="11"/>
        <v>100</v>
      </c>
      <c r="AO10" s="114">
        <f t="shared" si="12"/>
        <v>5.3263735385762602E-2</v>
      </c>
      <c r="AP10" s="13">
        <v>2070.96</v>
      </c>
      <c r="AQ10" s="8">
        <v>1492.56</v>
      </c>
      <c r="AR10" s="8">
        <v>578.41</v>
      </c>
      <c r="AS10" s="114">
        <f t="shared" si="13"/>
        <v>0.2792955923822768</v>
      </c>
      <c r="AT10" s="13">
        <f t="shared" si="14"/>
        <v>1541.3339999999996</v>
      </c>
      <c r="AU10" s="8">
        <f t="shared" si="0"/>
        <v>1373.3010000000002</v>
      </c>
      <c r="AV10" s="8">
        <f t="shared" si="0"/>
        <v>168.03499999999997</v>
      </c>
      <c r="AW10" s="78">
        <f t="shared" si="0"/>
        <v>0.10273447695988676</v>
      </c>
    </row>
    <row r="11" spans="1:49" x14ac:dyDescent="0.25">
      <c r="A11" s="10" t="s">
        <v>14</v>
      </c>
      <c r="B11" s="60">
        <v>1576.05</v>
      </c>
      <c r="C11" s="61">
        <v>1318.44</v>
      </c>
      <c r="D11" s="61">
        <v>257.61</v>
      </c>
      <c r="E11" s="114">
        <f t="shared" si="1"/>
        <v>0.16345293613781289</v>
      </c>
      <c r="F11" s="58">
        <v>1630.1</v>
      </c>
      <c r="G11" s="8">
        <v>1397.46</v>
      </c>
      <c r="H11" s="8">
        <v>232.64</v>
      </c>
      <c r="I11" s="62">
        <f t="shared" si="2"/>
        <v>0.1427151708484142</v>
      </c>
      <c r="J11" s="13">
        <v>1663.36</v>
      </c>
      <c r="K11" s="8">
        <v>1584.23</v>
      </c>
      <c r="L11" s="8">
        <v>79.13</v>
      </c>
      <c r="M11" s="114">
        <f t="shared" si="3"/>
        <v>4.7572383609080414E-2</v>
      </c>
      <c r="N11" s="13">
        <f t="shared" si="15"/>
        <v>1663.36</v>
      </c>
      <c r="O11" s="8">
        <v>1505.1</v>
      </c>
      <c r="P11" s="8">
        <v>158.26</v>
      </c>
      <c r="Q11" s="114">
        <f t="shared" si="4"/>
        <v>9.5144767218160828E-2</v>
      </c>
      <c r="R11" s="60">
        <f t="shared" si="16"/>
        <v>1630.1</v>
      </c>
      <c r="S11" s="61">
        <v>1389.54</v>
      </c>
      <c r="T11" s="61">
        <v>240.56</v>
      </c>
      <c r="U11" s="114">
        <f t="shared" si="5"/>
        <v>0.14757376848046133</v>
      </c>
      <c r="V11" s="58">
        <v>2408.73</v>
      </c>
      <c r="W11" s="8">
        <v>2047.42</v>
      </c>
      <c r="X11" s="8">
        <v>361.32</v>
      </c>
      <c r="Y11" s="62">
        <f t="shared" si="6"/>
        <v>0.1500043591436151</v>
      </c>
      <c r="Z11" s="13">
        <v>1587.8</v>
      </c>
      <c r="AA11" s="8">
        <v>1397.26</v>
      </c>
      <c r="AB11" s="8">
        <v>190.54</v>
      </c>
      <c r="AC11" s="114">
        <f t="shared" si="7"/>
        <v>0.12000251920896839</v>
      </c>
      <c r="AD11" s="13">
        <v>1721.52</v>
      </c>
      <c r="AE11" s="8">
        <v>1689.18</v>
      </c>
      <c r="AF11" s="8">
        <f t="shared" si="8"/>
        <v>32.339999999999918</v>
      </c>
      <c r="AG11" s="114">
        <f t="shared" si="9"/>
        <v>1.8785724243691574E-2</v>
      </c>
      <c r="AH11" s="13">
        <v>1266.4000000000001</v>
      </c>
      <c r="AI11" s="8">
        <v>1173.08</v>
      </c>
      <c r="AJ11" s="8">
        <v>93.32</v>
      </c>
      <c r="AK11" s="114">
        <f t="shared" si="10"/>
        <v>7.3689197725837013E-2</v>
      </c>
      <c r="AL11" s="13">
        <v>1877.45</v>
      </c>
      <c r="AM11" s="8">
        <v>1777.45</v>
      </c>
      <c r="AN11" s="8">
        <f t="shared" si="11"/>
        <v>100</v>
      </c>
      <c r="AO11" s="114">
        <f t="shared" si="12"/>
        <v>5.3263735385762602E-2</v>
      </c>
      <c r="AP11" s="13">
        <v>2070.96</v>
      </c>
      <c r="AQ11" s="8">
        <v>1492.56</v>
      </c>
      <c r="AR11" s="8">
        <v>578.41</v>
      </c>
      <c r="AS11" s="114">
        <f t="shared" si="13"/>
        <v>0.2792955923822768</v>
      </c>
      <c r="AT11" s="13">
        <f t="shared" si="14"/>
        <v>1751.9779999999998</v>
      </c>
      <c r="AU11" s="8">
        <f t="shared" si="0"/>
        <v>1545.3280000000002</v>
      </c>
      <c r="AV11" s="8">
        <f t="shared" si="0"/>
        <v>206.65199999999996</v>
      </c>
      <c r="AW11" s="78">
        <f t="shared" si="0"/>
        <v>0.11280472182462682</v>
      </c>
    </row>
    <row r="12" spans="1:49" x14ac:dyDescent="0.25">
      <c r="B12" s="59"/>
      <c r="C12" s="50"/>
      <c r="D12" s="50"/>
      <c r="E12" s="117"/>
      <c r="F12" s="5"/>
      <c r="G12" s="5"/>
      <c r="H12" s="5"/>
      <c r="I12" s="5"/>
      <c r="J12" s="15"/>
      <c r="K12" s="5"/>
      <c r="L12" s="5"/>
      <c r="M12" s="21"/>
      <c r="N12" s="15"/>
      <c r="O12" s="6"/>
      <c r="P12" s="6"/>
      <c r="Q12" s="75"/>
      <c r="R12" s="15"/>
      <c r="S12" s="6"/>
      <c r="T12" s="6"/>
      <c r="U12" s="75"/>
      <c r="V12" s="24"/>
      <c r="W12" s="24"/>
      <c r="X12" s="24"/>
      <c r="Y12" s="47"/>
      <c r="Z12" s="15"/>
      <c r="AA12" s="5"/>
      <c r="AB12" s="5"/>
      <c r="AC12" s="16"/>
      <c r="AD12" s="15"/>
      <c r="AE12" s="5"/>
      <c r="AF12" s="5"/>
      <c r="AG12" s="16"/>
      <c r="AH12" s="15"/>
      <c r="AI12" s="5"/>
      <c r="AJ12" s="5"/>
      <c r="AK12" s="34"/>
      <c r="AL12" s="15"/>
      <c r="AM12" s="5"/>
      <c r="AN12" s="5"/>
      <c r="AO12" s="33"/>
      <c r="AP12" s="15"/>
      <c r="AQ12" s="5"/>
      <c r="AR12" s="5"/>
      <c r="AS12" s="33"/>
      <c r="AT12" s="15"/>
      <c r="AU12" s="5"/>
      <c r="AV12" s="5"/>
      <c r="AW12" s="79"/>
    </row>
    <row r="13" spans="1:49" x14ac:dyDescent="0.25">
      <c r="A13" s="9" t="s">
        <v>15</v>
      </c>
      <c r="B13" s="90"/>
      <c r="C13" s="91"/>
      <c r="D13" s="91"/>
      <c r="E13" s="160"/>
      <c r="F13" s="97"/>
      <c r="G13" s="93"/>
      <c r="H13" s="93"/>
      <c r="I13" s="100"/>
      <c r="J13" s="92"/>
      <c r="K13" s="93"/>
      <c r="L13" s="93"/>
      <c r="M13" s="96"/>
      <c r="N13" s="92"/>
      <c r="O13" s="93"/>
      <c r="P13" s="93"/>
      <c r="Q13" s="94"/>
      <c r="R13" s="92"/>
      <c r="S13" s="84"/>
      <c r="T13" s="84"/>
      <c r="U13" s="87"/>
      <c r="V13" s="97"/>
      <c r="W13" s="93"/>
      <c r="X13" s="93"/>
      <c r="Y13" s="102"/>
      <c r="Z13" s="92"/>
      <c r="AA13" s="93"/>
      <c r="AB13" s="93"/>
      <c r="AC13" s="99"/>
      <c r="AD13" s="92"/>
      <c r="AE13" s="93"/>
      <c r="AF13" s="100"/>
      <c r="AG13" s="99"/>
      <c r="AH13" s="105"/>
      <c r="AI13" s="101"/>
      <c r="AJ13" s="101"/>
      <c r="AK13" s="98"/>
      <c r="AL13" s="92"/>
      <c r="AM13" s="93"/>
      <c r="AN13" s="100"/>
      <c r="AO13" s="98"/>
      <c r="AP13" s="92"/>
      <c r="AQ13" s="93"/>
      <c r="AR13" s="100"/>
      <c r="AS13" s="98"/>
      <c r="AT13" s="92"/>
      <c r="AU13" s="93"/>
      <c r="AV13" s="93"/>
      <c r="AW13" s="161"/>
    </row>
    <row r="14" spans="1:49" x14ac:dyDescent="0.25">
      <c r="A14" s="10" t="s">
        <v>9</v>
      </c>
      <c r="B14" s="60">
        <v>694.28</v>
      </c>
      <c r="C14" s="61">
        <v>606.80999999999995</v>
      </c>
      <c r="D14" s="61">
        <v>87.47</v>
      </c>
      <c r="E14" s="114">
        <f>D14/B14</f>
        <v>0.12598663363484475</v>
      </c>
      <c r="F14" s="58">
        <v>594.29999999999995</v>
      </c>
      <c r="G14" s="8">
        <v>594.29999999999995</v>
      </c>
      <c r="H14" s="8">
        <f>SUM(F14-G14)</f>
        <v>0</v>
      </c>
      <c r="I14" s="62">
        <f>H14/F14</f>
        <v>0</v>
      </c>
      <c r="J14" s="13">
        <v>606.41999999999996</v>
      </c>
      <c r="K14" s="8">
        <v>606.41999999999996</v>
      </c>
      <c r="L14" s="8">
        <v>0</v>
      </c>
      <c r="M14" s="114">
        <f>L14/J14</f>
        <v>0</v>
      </c>
      <c r="N14" s="25"/>
      <c r="O14" s="26"/>
      <c r="P14" s="26"/>
      <c r="Q14" s="27"/>
      <c r="R14" s="13">
        <v>594.29999999999995</v>
      </c>
      <c r="S14" s="8">
        <v>594.29999999999995</v>
      </c>
      <c r="T14" s="8">
        <v>0</v>
      </c>
      <c r="U14" s="114">
        <f>T14/R14</f>
        <v>0</v>
      </c>
      <c r="V14" s="58">
        <v>539.4</v>
      </c>
      <c r="W14" s="8">
        <v>539.4</v>
      </c>
      <c r="X14" s="8">
        <f>SUM(V14-W14)</f>
        <v>0</v>
      </c>
      <c r="Y14" s="62">
        <f>X14/V14</f>
        <v>0</v>
      </c>
      <c r="Z14" s="25"/>
      <c r="AA14" s="26"/>
      <c r="AB14" s="26"/>
      <c r="AC14" s="27"/>
      <c r="AD14" s="25"/>
      <c r="AE14" s="26"/>
      <c r="AF14" s="26"/>
      <c r="AG14" s="43"/>
      <c r="AH14" s="25"/>
      <c r="AI14" s="26"/>
      <c r="AJ14" s="26"/>
      <c r="AK14" s="43"/>
      <c r="AL14" s="13">
        <v>1207.3599999999999</v>
      </c>
      <c r="AM14" s="8">
        <v>1157.3599999999999</v>
      </c>
      <c r="AN14" s="42">
        <f t="shared" si="11"/>
        <v>50</v>
      </c>
      <c r="AO14" s="114">
        <f>AN14/AL14</f>
        <v>4.1412668963689378E-2</v>
      </c>
      <c r="AP14" s="25"/>
      <c r="AQ14" s="26"/>
      <c r="AR14" s="26"/>
      <c r="AS14" s="43"/>
      <c r="AT14" s="13">
        <f>AVERAGE(AL14,V14,R14,J14,F14)</f>
        <v>708.35599999999999</v>
      </c>
      <c r="AU14" s="8">
        <f t="shared" ref="AU14:AW19" si="17">AVERAGE(AM14,W14,S14,K14,G14)</f>
        <v>698.35599999999999</v>
      </c>
      <c r="AV14" s="8">
        <f t="shared" si="17"/>
        <v>10</v>
      </c>
      <c r="AW14" s="79">
        <f t="shared" si="17"/>
        <v>8.2825337927378753E-3</v>
      </c>
    </row>
    <row r="15" spans="1:49" x14ac:dyDescent="0.25">
      <c r="A15" s="10" t="s">
        <v>10</v>
      </c>
      <c r="B15" s="60">
        <v>1458.27</v>
      </c>
      <c r="C15" s="61">
        <v>1274.55</v>
      </c>
      <c r="D15" s="61">
        <v>183.72</v>
      </c>
      <c r="E15" s="114">
        <f t="shared" ref="E15:E19" si="18">D15/B15</f>
        <v>0.12598489991565348</v>
      </c>
      <c r="F15" s="58">
        <v>1195.8599999999999</v>
      </c>
      <c r="G15" s="8">
        <v>1135.7</v>
      </c>
      <c r="H15" s="8">
        <f t="shared" ref="H15:H19" si="19">SUM(F15-G15)</f>
        <v>60.159999999999854</v>
      </c>
      <c r="I15" s="62">
        <f t="shared" ref="I15:I19" si="20">H15/F15</f>
        <v>5.0306892111116566E-2</v>
      </c>
      <c r="J15" s="13">
        <v>1220.26</v>
      </c>
      <c r="K15" s="8">
        <v>1220.26</v>
      </c>
      <c r="L15" s="8">
        <v>0</v>
      </c>
      <c r="M15" s="114">
        <f t="shared" ref="M15:M19" si="21">L15/J15</f>
        <v>0</v>
      </c>
      <c r="N15" s="25"/>
      <c r="O15" s="26"/>
      <c r="P15" s="26"/>
      <c r="Q15" s="27"/>
      <c r="R15" s="13">
        <v>1195.8599999999999</v>
      </c>
      <c r="S15" s="8">
        <v>1135.7</v>
      </c>
      <c r="T15" s="8">
        <v>60.16</v>
      </c>
      <c r="U15" s="114">
        <f t="shared" ref="U15:U19" si="22">T15/R15</f>
        <v>5.0306892111116684E-2</v>
      </c>
      <c r="V15" s="58">
        <v>1078.81</v>
      </c>
      <c r="W15" s="8">
        <v>1078.81</v>
      </c>
      <c r="X15" s="8">
        <f t="shared" ref="X15:X19" si="23">SUM(V15-W15)</f>
        <v>0</v>
      </c>
      <c r="Y15" s="62">
        <f t="shared" ref="Y15:Y19" si="24">X15/V15</f>
        <v>0</v>
      </c>
      <c r="Z15" s="25"/>
      <c r="AA15" s="26"/>
      <c r="AB15" s="26"/>
      <c r="AC15" s="27"/>
      <c r="AD15" s="25"/>
      <c r="AE15" s="26"/>
      <c r="AF15" s="26"/>
      <c r="AG15" s="43"/>
      <c r="AH15" s="25"/>
      <c r="AI15" s="26"/>
      <c r="AJ15" s="26"/>
      <c r="AK15" s="43"/>
      <c r="AL15" s="13">
        <v>1207.3599999999999</v>
      </c>
      <c r="AM15" s="8">
        <v>1107.3599999999999</v>
      </c>
      <c r="AN15" s="42">
        <f t="shared" si="11"/>
        <v>100</v>
      </c>
      <c r="AO15" s="114">
        <f t="shared" ref="AO15:AO19" si="25">AN15/AL15</f>
        <v>8.2825337927378756E-2</v>
      </c>
      <c r="AP15" s="25"/>
      <c r="AQ15" s="26"/>
      <c r="AR15" s="26"/>
      <c r="AS15" s="43"/>
      <c r="AT15" s="13">
        <f t="shared" ref="AT15:AT19" si="26">AVERAGE(AL15,V15,R15,J15,F15)</f>
        <v>1179.6299999999999</v>
      </c>
      <c r="AU15" s="8">
        <f t="shared" si="17"/>
        <v>1135.566</v>
      </c>
      <c r="AV15" s="8">
        <f t="shared" si="17"/>
        <v>44.063999999999972</v>
      </c>
      <c r="AW15" s="79">
        <f t="shared" si="17"/>
        <v>3.6687824429922397E-2</v>
      </c>
    </row>
    <row r="16" spans="1:49" x14ac:dyDescent="0.25">
      <c r="A16" s="10" t="s">
        <v>11</v>
      </c>
      <c r="B16" s="60">
        <v>2013.84</v>
      </c>
      <c r="C16" s="61">
        <v>1760.13</v>
      </c>
      <c r="D16" s="61">
        <f t="shared" ref="D16:D19" si="27">SUM(B16-C16)</f>
        <v>253.70999999999981</v>
      </c>
      <c r="E16" s="114">
        <f t="shared" si="18"/>
        <v>0.12598319628173033</v>
      </c>
      <c r="F16" s="58">
        <v>1497.52</v>
      </c>
      <c r="G16" s="8">
        <v>1407.2</v>
      </c>
      <c r="H16" s="8">
        <f t="shared" si="19"/>
        <v>90.319999999999936</v>
      </c>
      <c r="I16" s="62">
        <f t="shared" si="20"/>
        <v>6.031305091083921E-2</v>
      </c>
      <c r="J16" s="13">
        <v>1528.08</v>
      </c>
      <c r="K16" s="8">
        <v>1528.08</v>
      </c>
      <c r="L16" s="8">
        <v>0</v>
      </c>
      <c r="M16" s="114">
        <f t="shared" si="21"/>
        <v>0</v>
      </c>
      <c r="N16" s="25"/>
      <c r="O16" s="26"/>
      <c r="P16" s="26"/>
      <c r="Q16" s="27"/>
      <c r="R16" s="13">
        <v>1497.52</v>
      </c>
      <c r="S16" s="8">
        <v>1407.2</v>
      </c>
      <c r="T16" s="8">
        <v>90.32</v>
      </c>
      <c r="U16" s="114">
        <f t="shared" si="22"/>
        <v>6.0313050910839251E-2</v>
      </c>
      <c r="V16" s="58">
        <v>1510.34</v>
      </c>
      <c r="W16" s="8">
        <v>1510.34</v>
      </c>
      <c r="X16" s="8">
        <f t="shared" si="23"/>
        <v>0</v>
      </c>
      <c r="Y16" s="62">
        <f t="shared" si="24"/>
        <v>0</v>
      </c>
      <c r="Z16" s="25"/>
      <c r="AA16" s="26"/>
      <c r="AB16" s="26"/>
      <c r="AC16" s="27"/>
      <c r="AD16" s="25"/>
      <c r="AE16" s="26"/>
      <c r="AF16" s="26"/>
      <c r="AG16" s="43"/>
      <c r="AH16" s="25"/>
      <c r="AI16" s="26"/>
      <c r="AJ16" s="26"/>
      <c r="AK16" s="43"/>
      <c r="AL16" s="13">
        <v>1207.3599999999999</v>
      </c>
      <c r="AM16" s="8">
        <v>1107.3599999999999</v>
      </c>
      <c r="AN16" s="42">
        <f t="shared" si="11"/>
        <v>100</v>
      </c>
      <c r="AO16" s="114">
        <f t="shared" si="25"/>
        <v>8.2825337927378756E-2</v>
      </c>
      <c r="AP16" s="25"/>
      <c r="AQ16" s="26"/>
      <c r="AR16" s="26"/>
      <c r="AS16" s="43"/>
      <c r="AT16" s="13">
        <f t="shared" si="26"/>
        <v>1448.164</v>
      </c>
      <c r="AU16" s="8">
        <f t="shared" si="17"/>
        <v>1392.0359999999998</v>
      </c>
      <c r="AV16" s="8">
        <f t="shared" si="17"/>
        <v>56.127999999999986</v>
      </c>
      <c r="AW16" s="79">
        <f t="shared" si="17"/>
        <v>4.0690287949811443E-2</v>
      </c>
    </row>
    <row r="17" spans="1:49" x14ac:dyDescent="0.25">
      <c r="A17" s="10" t="s">
        <v>12</v>
      </c>
      <c r="B17" s="60">
        <v>2013.84</v>
      </c>
      <c r="C17" s="61">
        <v>1760.13</v>
      </c>
      <c r="D17" s="61">
        <f t="shared" si="27"/>
        <v>253.70999999999981</v>
      </c>
      <c r="E17" s="114">
        <f t="shared" si="18"/>
        <v>0.12598319628173033</v>
      </c>
      <c r="F17" s="58">
        <v>1744.52</v>
      </c>
      <c r="G17" s="8">
        <v>1629.5</v>
      </c>
      <c r="H17" s="8">
        <f t="shared" si="19"/>
        <v>115.01999999999998</v>
      </c>
      <c r="I17" s="62">
        <f t="shared" si="20"/>
        <v>6.5932176185999572E-2</v>
      </c>
      <c r="J17" s="13">
        <v>1780.12</v>
      </c>
      <c r="K17" s="8">
        <v>1780.12</v>
      </c>
      <c r="L17" s="8">
        <v>0</v>
      </c>
      <c r="M17" s="114">
        <f t="shared" si="21"/>
        <v>0</v>
      </c>
      <c r="N17" s="25"/>
      <c r="O17" s="26"/>
      <c r="P17" s="26"/>
      <c r="Q17" s="27"/>
      <c r="R17" s="13">
        <v>1744.52</v>
      </c>
      <c r="S17" s="8">
        <v>1629.49</v>
      </c>
      <c r="T17" s="8">
        <v>115.03</v>
      </c>
      <c r="U17" s="114">
        <f t="shared" si="22"/>
        <v>6.5937908421800834E-2</v>
      </c>
      <c r="V17" s="58">
        <v>1510.34</v>
      </c>
      <c r="W17" s="8">
        <v>1510.34</v>
      </c>
      <c r="X17" s="8">
        <f t="shared" si="23"/>
        <v>0</v>
      </c>
      <c r="Y17" s="62">
        <f t="shared" si="24"/>
        <v>0</v>
      </c>
      <c r="Z17" s="25"/>
      <c r="AA17" s="26"/>
      <c r="AB17" s="26"/>
      <c r="AC17" s="27"/>
      <c r="AD17" s="25"/>
      <c r="AE17" s="26"/>
      <c r="AF17" s="26"/>
      <c r="AG17" s="43"/>
      <c r="AH17" s="25"/>
      <c r="AI17" s="26"/>
      <c r="AJ17" s="26"/>
      <c r="AK17" s="43"/>
      <c r="AL17" s="13">
        <v>1207.3599999999999</v>
      </c>
      <c r="AM17" s="8">
        <v>1107.3599999999999</v>
      </c>
      <c r="AN17" s="42">
        <f t="shared" si="11"/>
        <v>100</v>
      </c>
      <c r="AO17" s="114">
        <f>AN17/AL17</f>
        <v>8.2825337927378756E-2</v>
      </c>
      <c r="AP17" s="25"/>
      <c r="AQ17" s="26"/>
      <c r="AR17" s="26"/>
      <c r="AS17" s="43"/>
      <c r="AT17" s="13">
        <f t="shared" si="26"/>
        <v>1597.3719999999998</v>
      </c>
      <c r="AU17" s="8">
        <f t="shared" si="17"/>
        <v>1531.3619999999999</v>
      </c>
      <c r="AV17" s="8">
        <f t="shared" si="17"/>
        <v>66.009999999999991</v>
      </c>
      <c r="AW17" s="79">
        <f t="shared" si="17"/>
        <v>4.2939084507035832E-2</v>
      </c>
    </row>
    <row r="18" spans="1:49" x14ac:dyDescent="0.25">
      <c r="A18" s="10" t="s">
        <v>13</v>
      </c>
      <c r="B18" s="60">
        <v>1249.96</v>
      </c>
      <c r="C18" s="61">
        <v>1092.53</v>
      </c>
      <c r="D18" s="61">
        <f t="shared" si="27"/>
        <v>157.43000000000006</v>
      </c>
      <c r="E18" s="114">
        <f t="shared" si="18"/>
        <v>0.12594803033697083</v>
      </c>
      <c r="F18" s="58">
        <v>895.96</v>
      </c>
      <c r="G18" s="8">
        <v>865.79</v>
      </c>
      <c r="H18" s="8">
        <f t="shared" si="19"/>
        <v>30.170000000000073</v>
      </c>
      <c r="I18" s="62">
        <f t="shared" si="20"/>
        <v>3.3673378275815964E-2</v>
      </c>
      <c r="J18" s="13">
        <v>914.24</v>
      </c>
      <c r="K18" s="8">
        <v>914.24</v>
      </c>
      <c r="L18" s="8">
        <v>0</v>
      </c>
      <c r="M18" s="114">
        <f t="shared" si="21"/>
        <v>0</v>
      </c>
      <c r="N18" s="25"/>
      <c r="O18" s="26"/>
      <c r="P18" s="26"/>
      <c r="Q18" s="27"/>
      <c r="R18" s="13">
        <v>895.96</v>
      </c>
      <c r="S18" s="8">
        <v>865.79</v>
      </c>
      <c r="T18" s="8">
        <v>30.17</v>
      </c>
      <c r="U18" s="114">
        <f t="shared" si="22"/>
        <v>3.3673378275815888E-2</v>
      </c>
      <c r="V18" s="58">
        <v>1078.81</v>
      </c>
      <c r="W18" s="8">
        <v>1078.81</v>
      </c>
      <c r="X18" s="8">
        <f t="shared" si="23"/>
        <v>0</v>
      </c>
      <c r="Y18" s="62">
        <f t="shared" si="24"/>
        <v>0</v>
      </c>
      <c r="Z18" s="25"/>
      <c r="AA18" s="26"/>
      <c r="AB18" s="26"/>
      <c r="AC18" s="27"/>
      <c r="AD18" s="25"/>
      <c r="AE18" s="26"/>
      <c r="AF18" s="26"/>
      <c r="AG18" s="43"/>
      <c r="AH18" s="25"/>
      <c r="AI18" s="26"/>
      <c r="AJ18" s="26"/>
      <c r="AK18" s="43"/>
      <c r="AL18" s="13">
        <v>1207.3599999999999</v>
      </c>
      <c r="AM18" s="8">
        <v>1107.3599999999999</v>
      </c>
      <c r="AN18" s="42">
        <f t="shared" si="11"/>
        <v>100</v>
      </c>
      <c r="AO18" s="114">
        <f t="shared" si="25"/>
        <v>8.2825337927378756E-2</v>
      </c>
      <c r="AP18" s="25"/>
      <c r="AQ18" s="26"/>
      <c r="AR18" s="26"/>
      <c r="AS18" s="43"/>
      <c r="AT18" s="13">
        <f t="shared" si="26"/>
        <v>998.46600000000001</v>
      </c>
      <c r="AU18" s="8">
        <f t="shared" si="17"/>
        <v>966.39799999999991</v>
      </c>
      <c r="AV18" s="8">
        <f t="shared" si="17"/>
        <v>32.068000000000019</v>
      </c>
      <c r="AW18" s="79">
        <f t="shared" si="17"/>
        <v>3.0034418895802124E-2</v>
      </c>
    </row>
    <row r="19" spans="1:49" x14ac:dyDescent="0.25">
      <c r="A19" s="10" t="s">
        <v>14</v>
      </c>
      <c r="B19" s="60">
        <v>1249.96</v>
      </c>
      <c r="C19" s="61">
        <v>1092.53</v>
      </c>
      <c r="D19" s="61">
        <f t="shared" si="27"/>
        <v>157.43000000000006</v>
      </c>
      <c r="E19" s="114">
        <f t="shared" si="18"/>
        <v>0.12594803033697083</v>
      </c>
      <c r="F19" s="58">
        <v>1142.94</v>
      </c>
      <c r="G19" s="8">
        <v>1088.08</v>
      </c>
      <c r="H19" s="8">
        <f t="shared" si="19"/>
        <v>54.860000000000127</v>
      </c>
      <c r="I19" s="62">
        <f t="shared" si="20"/>
        <v>4.7999020071044958E-2</v>
      </c>
      <c r="J19" s="13">
        <v>1166.26</v>
      </c>
      <c r="K19" s="8">
        <v>1166.26</v>
      </c>
      <c r="L19" s="8">
        <v>0</v>
      </c>
      <c r="M19" s="114">
        <f t="shared" si="21"/>
        <v>0</v>
      </c>
      <c r="N19" s="25"/>
      <c r="O19" s="26"/>
      <c r="P19" s="26"/>
      <c r="Q19" s="27"/>
      <c r="R19" s="13">
        <v>1142.94</v>
      </c>
      <c r="S19" s="8">
        <v>1088.07</v>
      </c>
      <c r="T19" s="8">
        <v>54.87</v>
      </c>
      <c r="U19" s="114">
        <f t="shared" si="22"/>
        <v>4.8007769436715836E-2</v>
      </c>
      <c r="V19" s="58">
        <v>1510.34</v>
      </c>
      <c r="W19" s="8">
        <v>1510.34</v>
      </c>
      <c r="X19" s="8">
        <f t="shared" si="23"/>
        <v>0</v>
      </c>
      <c r="Y19" s="62">
        <f t="shared" si="24"/>
        <v>0</v>
      </c>
      <c r="Z19" s="25"/>
      <c r="AA19" s="26"/>
      <c r="AB19" s="26"/>
      <c r="AC19" s="27"/>
      <c r="AD19" s="25"/>
      <c r="AE19" s="26"/>
      <c r="AF19" s="26"/>
      <c r="AG19" s="43"/>
      <c r="AH19" s="25"/>
      <c r="AI19" s="26"/>
      <c r="AJ19" s="26"/>
      <c r="AK19" s="43"/>
      <c r="AL19" s="13">
        <v>1207.3599999999999</v>
      </c>
      <c r="AM19" s="8">
        <v>1107.3599999999999</v>
      </c>
      <c r="AN19" s="42">
        <f t="shared" si="11"/>
        <v>100</v>
      </c>
      <c r="AO19" s="114">
        <f t="shared" si="25"/>
        <v>8.2825337927378756E-2</v>
      </c>
      <c r="AP19" s="25"/>
      <c r="AQ19" s="26"/>
      <c r="AR19" s="26"/>
      <c r="AS19" s="43"/>
      <c r="AT19" s="13">
        <f t="shared" si="26"/>
        <v>1233.9680000000001</v>
      </c>
      <c r="AU19" s="8">
        <f t="shared" si="17"/>
        <v>1192.0219999999999</v>
      </c>
      <c r="AV19" s="8">
        <f t="shared" si="17"/>
        <v>41.946000000000026</v>
      </c>
      <c r="AW19" s="79">
        <f t="shared" si="17"/>
        <v>3.5766425487027909E-2</v>
      </c>
    </row>
    <row r="20" spans="1:49" x14ac:dyDescent="0.25">
      <c r="B20" s="15"/>
      <c r="C20" s="5"/>
      <c r="D20" s="5"/>
      <c r="E20" s="16"/>
      <c r="F20" s="5"/>
      <c r="G20" s="5"/>
      <c r="H20" s="5"/>
      <c r="I20" s="5"/>
      <c r="J20" s="15"/>
      <c r="K20" s="5"/>
      <c r="L20" s="5"/>
      <c r="M20" s="21"/>
      <c r="N20" s="22"/>
      <c r="O20" s="6"/>
      <c r="P20" s="6"/>
      <c r="Q20" s="21"/>
      <c r="R20" s="22"/>
      <c r="S20" s="6"/>
      <c r="T20" s="6"/>
      <c r="U20" s="21"/>
      <c r="V20" s="58"/>
      <c r="W20" s="8"/>
      <c r="X20" s="8"/>
      <c r="Y20" s="47"/>
      <c r="Z20" s="15"/>
      <c r="AA20" s="5"/>
      <c r="AB20" s="5"/>
      <c r="AC20" s="16"/>
      <c r="AD20" s="44"/>
      <c r="AE20" s="35"/>
      <c r="AF20" s="35"/>
      <c r="AG20" s="16"/>
      <c r="AH20" s="15"/>
      <c r="AI20" s="5"/>
      <c r="AJ20" s="5"/>
      <c r="AK20" s="34"/>
      <c r="AL20" s="15"/>
      <c r="AM20" s="5"/>
      <c r="AN20" s="5"/>
      <c r="AO20" s="33"/>
      <c r="AP20" s="15"/>
      <c r="AQ20" s="5"/>
      <c r="AR20" s="24"/>
      <c r="AS20" s="33"/>
      <c r="AT20" s="36"/>
      <c r="AU20" s="24"/>
      <c r="AV20" s="24"/>
      <c r="AW20" s="33"/>
    </row>
    <row r="21" spans="1:49" x14ac:dyDescent="0.25">
      <c r="A21" s="9" t="s">
        <v>19</v>
      </c>
      <c r="B21" s="92"/>
      <c r="C21" s="93"/>
      <c r="D21" s="93"/>
      <c r="E21" s="94"/>
      <c r="F21" s="97"/>
      <c r="G21" s="93"/>
      <c r="H21" s="93"/>
      <c r="I21" s="100"/>
      <c r="J21" s="83"/>
      <c r="K21" s="84"/>
      <c r="L21" s="84"/>
      <c r="M21" s="87"/>
      <c r="N21" s="103"/>
      <c r="O21" s="104"/>
      <c r="P21" s="104"/>
      <c r="Q21" s="96"/>
      <c r="R21" s="103"/>
      <c r="S21" s="104"/>
      <c r="T21" s="104"/>
      <c r="U21" s="96"/>
      <c r="V21" s="97"/>
      <c r="W21" s="93"/>
      <c r="X21" s="93"/>
      <c r="Y21" s="102"/>
      <c r="Z21" s="105"/>
      <c r="AA21" s="101"/>
      <c r="AB21" s="97"/>
      <c r="AC21" s="99"/>
      <c r="AD21" s="92"/>
      <c r="AE21" s="93"/>
      <c r="AF21" s="100"/>
      <c r="AG21" s="99"/>
      <c r="AH21" s="92"/>
      <c r="AI21" s="93"/>
      <c r="AJ21" s="93"/>
      <c r="AK21" s="98"/>
      <c r="AL21" s="92"/>
      <c r="AM21" s="93"/>
      <c r="AN21" s="93"/>
      <c r="AO21" s="98"/>
      <c r="AP21" s="92"/>
      <c r="AQ21" s="93"/>
      <c r="AR21" s="93"/>
      <c r="AS21" s="98"/>
      <c r="AT21" s="162"/>
      <c r="AU21" s="163"/>
      <c r="AV21" s="163"/>
      <c r="AW21" s="164"/>
    </row>
    <row r="22" spans="1:49" x14ac:dyDescent="0.25">
      <c r="A22" s="10" t="s">
        <v>9</v>
      </c>
      <c r="B22" s="60">
        <v>731.1</v>
      </c>
      <c r="C22" s="61">
        <v>628.26</v>
      </c>
      <c r="D22" s="61">
        <v>102.84</v>
      </c>
      <c r="E22" s="114">
        <f>D22/B22</f>
        <v>0.14066475174394746</v>
      </c>
      <c r="F22" s="41"/>
      <c r="G22" s="26"/>
      <c r="H22" s="26"/>
      <c r="I22" s="28"/>
      <c r="J22" s="13">
        <v>762.12</v>
      </c>
      <c r="K22" s="8">
        <v>762.12</v>
      </c>
      <c r="L22" s="8">
        <v>0</v>
      </c>
      <c r="M22" s="114">
        <f>L22/J22</f>
        <v>0</v>
      </c>
      <c r="N22" s="25"/>
      <c r="O22" s="26"/>
      <c r="P22" s="26"/>
      <c r="Q22" s="27"/>
      <c r="R22" s="13">
        <v>746.88</v>
      </c>
      <c r="S22" s="8">
        <v>672.19</v>
      </c>
      <c r="T22" s="8">
        <v>74.69</v>
      </c>
      <c r="U22" s="114">
        <f>T22/R22</f>
        <v>0.10000267780634105</v>
      </c>
      <c r="V22" s="58">
        <v>738.3</v>
      </c>
      <c r="W22" s="8">
        <v>627.55999999999995</v>
      </c>
      <c r="X22" s="8">
        <f>SUM(V22-W22)</f>
        <v>110.74000000000001</v>
      </c>
      <c r="Y22" s="62">
        <f>X22/V22</f>
        <v>0.14999322768522283</v>
      </c>
      <c r="Z22" s="25"/>
      <c r="AA22" s="26"/>
      <c r="AB22" s="26"/>
      <c r="AC22" s="27"/>
      <c r="AD22" s="13">
        <v>1285.43</v>
      </c>
      <c r="AE22" s="8">
        <v>1237.03</v>
      </c>
      <c r="AF22" s="42">
        <f>SUM(AD22-AE22)</f>
        <v>48.400000000000091</v>
      </c>
      <c r="AG22" s="114">
        <f>AF22/AD22</f>
        <v>3.7652769890231357E-2</v>
      </c>
      <c r="AH22" s="36">
        <v>730.38</v>
      </c>
      <c r="AI22" s="24">
        <v>730.38</v>
      </c>
      <c r="AJ22" s="24">
        <v>0</v>
      </c>
      <c r="AK22" s="114">
        <f>AJ22/AH22</f>
        <v>0</v>
      </c>
      <c r="AL22" s="13">
        <v>1480.61</v>
      </c>
      <c r="AM22" s="8">
        <v>1430.61</v>
      </c>
      <c r="AN22" s="42">
        <f t="shared" si="11"/>
        <v>50</v>
      </c>
      <c r="AO22" s="114">
        <f>AN22/AL22</f>
        <v>3.3769865123158702E-2</v>
      </c>
      <c r="AP22" s="25"/>
      <c r="AQ22" s="26"/>
      <c r="AR22" s="26"/>
      <c r="AS22" s="43"/>
      <c r="AT22" s="13">
        <f>AVERAGE(AL22,AH22,AD22,V22,R22,J22)</f>
        <v>957.28666666666675</v>
      </c>
      <c r="AU22" s="8">
        <f t="shared" ref="AU22:AW27" si="28">AVERAGE(AM22,AI22,AE22,W22,S22,K22)</f>
        <v>909.98166666666657</v>
      </c>
      <c r="AV22" s="8">
        <f t="shared" si="28"/>
        <v>47.305000000000014</v>
      </c>
      <c r="AW22" s="78">
        <f t="shared" si="28"/>
        <v>5.3569756750825655E-2</v>
      </c>
    </row>
    <row r="23" spans="1:49" x14ac:dyDescent="0.25">
      <c r="A23" s="10" t="s">
        <v>10</v>
      </c>
      <c r="B23" s="60">
        <v>1462.28</v>
      </c>
      <c r="C23" s="61">
        <v>1186.3</v>
      </c>
      <c r="D23" s="61">
        <v>275.98</v>
      </c>
      <c r="E23" s="114">
        <f t="shared" ref="E23:E27" si="29">D23/B23</f>
        <v>0.18873266405886699</v>
      </c>
      <c r="F23" s="41"/>
      <c r="G23" s="26"/>
      <c r="H23" s="26"/>
      <c r="I23" s="28"/>
      <c r="J23" s="13">
        <v>1511.56</v>
      </c>
      <c r="K23" s="8">
        <v>1436.62</v>
      </c>
      <c r="L23" s="8">
        <v>74.94</v>
      </c>
      <c r="M23" s="114">
        <f t="shared" ref="M23:M27" si="30">L23/J23</f>
        <v>4.9577919500383712E-2</v>
      </c>
      <c r="N23" s="25"/>
      <c r="O23" s="26"/>
      <c r="P23" s="26"/>
      <c r="Q23" s="27"/>
      <c r="R23" s="13">
        <v>1481.34</v>
      </c>
      <c r="S23" s="8">
        <v>1259.76</v>
      </c>
      <c r="T23" s="8">
        <v>221.58</v>
      </c>
      <c r="U23" s="114">
        <f t="shared" ref="U23:U27" si="31">T23/R23</f>
        <v>0.14958078496496416</v>
      </c>
      <c r="V23" s="58">
        <v>1469.21</v>
      </c>
      <c r="W23" s="8">
        <v>1248.8399999999999</v>
      </c>
      <c r="X23" s="8">
        <v>220.38</v>
      </c>
      <c r="Y23" s="62">
        <f t="shared" ref="Y23:Y27" si="32">X23/V23</f>
        <v>0.14999897904315923</v>
      </c>
      <c r="Z23" s="25"/>
      <c r="AA23" s="26"/>
      <c r="AB23" s="26"/>
      <c r="AC23" s="27"/>
      <c r="AD23" s="13">
        <v>1285.43</v>
      </c>
      <c r="AE23" s="8">
        <v>1185.53</v>
      </c>
      <c r="AF23" s="42">
        <f t="shared" ref="AF23:AF27" si="33">SUM(AD23-AE23)</f>
        <v>99.900000000000091</v>
      </c>
      <c r="AG23" s="114">
        <f t="shared" ref="AG23:AG27" si="34">AF23/AD23</f>
        <v>7.7717184132936129E-2</v>
      </c>
      <c r="AH23" s="36">
        <v>1384.24</v>
      </c>
      <c r="AI23" s="24">
        <v>1173.08</v>
      </c>
      <c r="AJ23" s="24">
        <v>211.16</v>
      </c>
      <c r="AK23" s="114">
        <f t="shared" ref="AK23:AK27" si="35">AJ23/AH23</f>
        <v>0.15254580130613188</v>
      </c>
      <c r="AL23" s="13">
        <v>1480.61</v>
      </c>
      <c r="AM23" s="8">
        <v>1380.61</v>
      </c>
      <c r="AN23" s="42">
        <f t="shared" si="11"/>
        <v>100</v>
      </c>
      <c r="AO23" s="114">
        <f t="shared" ref="AO23:AO27" si="36">AN23/AL23</f>
        <v>6.7539730246317403E-2</v>
      </c>
      <c r="AP23" s="25"/>
      <c r="AQ23" s="26"/>
      <c r="AR23" s="26"/>
      <c r="AS23" s="43"/>
      <c r="AT23" s="13">
        <f t="shared" ref="AT23:AT27" si="37">AVERAGE(AL23,AH23,AD23,V23,R23,J23)</f>
        <v>1435.3983333333333</v>
      </c>
      <c r="AU23" s="8">
        <f t="shared" si="28"/>
        <v>1280.74</v>
      </c>
      <c r="AV23" s="8">
        <f t="shared" si="28"/>
        <v>154.66</v>
      </c>
      <c r="AW23" s="78">
        <f t="shared" si="28"/>
        <v>0.10782673319898207</v>
      </c>
    </row>
    <row r="24" spans="1:49" x14ac:dyDescent="0.25">
      <c r="A24" s="10" t="s">
        <v>11</v>
      </c>
      <c r="B24" s="60">
        <v>2193.75</v>
      </c>
      <c r="C24" s="61">
        <v>1744.62</v>
      </c>
      <c r="D24" s="61">
        <v>449.13</v>
      </c>
      <c r="E24" s="114">
        <f t="shared" si="29"/>
        <v>0.20473162393162392</v>
      </c>
      <c r="F24" s="41"/>
      <c r="G24" s="26"/>
      <c r="H24" s="26"/>
      <c r="I24" s="28"/>
      <c r="J24" s="13">
        <v>1893.96</v>
      </c>
      <c r="K24" s="8">
        <v>1780.78</v>
      </c>
      <c r="L24" s="8">
        <v>113.18</v>
      </c>
      <c r="M24" s="114">
        <f t="shared" si="30"/>
        <v>5.9758389828718665E-2</v>
      </c>
      <c r="N24" s="25"/>
      <c r="O24" s="26"/>
      <c r="P24" s="26"/>
      <c r="Q24" s="27"/>
      <c r="R24" s="13">
        <v>1856.08</v>
      </c>
      <c r="S24" s="8">
        <v>1559.56</v>
      </c>
      <c r="T24" s="8">
        <v>296.52</v>
      </c>
      <c r="U24" s="114">
        <f t="shared" si="31"/>
        <v>0.15975604499806043</v>
      </c>
      <c r="V24" s="58">
        <v>2094.5500000000002</v>
      </c>
      <c r="W24" s="8">
        <v>1780.38</v>
      </c>
      <c r="X24" s="8">
        <v>314.18</v>
      </c>
      <c r="Y24" s="62">
        <f t="shared" si="32"/>
        <v>0.14999880642620131</v>
      </c>
      <c r="Z24" s="25"/>
      <c r="AA24" s="26"/>
      <c r="AB24" s="26"/>
      <c r="AC24" s="27"/>
      <c r="AD24" s="13">
        <v>1285.43</v>
      </c>
      <c r="AE24" s="8">
        <v>1185.53</v>
      </c>
      <c r="AF24" s="42">
        <f t="shared" si="33"/>
        <v>99.900000000000091</v>
      </c>
      <c r="AG24" s="114">
        <f t="shared" si="34"/>
        <v>7.7717184132936129E-2</v>
      </c>
      <c r="AH24" s="36">
        <v>1824.68</v>
      </c>
      <c r="AI24" s="24">
        <v>1325.6</v>
      </c>
      <c r="AJ24" s="24">
        <v>499.08</v>
      </c>
      <c r="AK24" s="114">
        <f t="shared" si="35"/>
        <v>0.27351645219983778</v>
      </c>
      <c r="AL24" s="13">
        <v>1480.61</v>
      </c>
      <c r="AM24" s="8">
        <v>1380.61</v>
      </c>
      <c r="AN24" s="42">
        <f t="shared" si="11"/>
        <v>100</v>
      </c>
      <c r="AO24" s="114">
        <f t="shared" si="36"/>
        <v>6.7539730246317403E-2</v>
      </c>
      <c r="AP24" s="25"/>
      <c r="AQ24" s="26"/>
      <c r="AR24" s="26"/>
      <c r="AS24" s="43"/>
      <c r="AT24" s="13">
        <f t="shared" si="37"/>
        <v>1739.2183333333335</v>
      </c>
      <c r="AU24" s="8">
        <f t="shared" si="28"/>
        <v>1502.0766666666668</v>
      </c>
      <c r="AV24" s="8">
        <f t="shared" si="28"/>
        <v>237.14333333333335</v>
      </c>
      <c r="AW24" s="78">
        <f t="shared" si="28"/>
        <v>0.13138110130534528</v>
      </c>
    </row>
    <row r="25" spans="1:49" x14ac:dyDescent="0.25">
      <c r="A25" s="10" t="s">
        <v>12</v>
      </c>
      <c r="B25" s="60">
        <v>2193.75</v>
      </c>
      <c r="C25" s="61">
        <v>1744.62</v>
      </c>
      <c r="D25" s="61">
        <v>449.13</v>
      </c>
      <c r="E25" s="114">
        <f t="shared" si="29"/>
        <v>0.20473162393162392</v>
      </c>
      <c r="F25" s="41"/>
      <c r="G25" s="26"/>
      <c r="H25" s="26"/>
      <c r="I25" s="28"/>
      <c r="J25" s="13">
        <v>2276.38</v>
      </c>
      <c r="K25" s="8">
        <v>2124.9499999999998</v>
      </c>
      <c r="L25" s="8">
        <v>151.43</v>
      </c>
      <c r="M25" s="114">
        <f t="shared" si="30"/>
        <v>6.6522285382932547E-2</v>
      </c>
      <c r="N25" s="25"/>
      <c r="O25" s="26"/>
      <c r="P25" s="26"/>
      <c r="Q25" s="27"/>
      <c r="R25" s="13">
        <v>2230.86</v>
      </c>
      <c r="S25" s="8">
        <v>1859.38</v>
      </c>
      <c r="T25" s="8">
        <v>371.48</v>
      </c>
      <c r="U25" s="114">
        <f t="shared" si="31"/>
        <v>0.16651874165120178</v>
      </c>
      <c r="V25" s="58">
        <v>2094.5500000000002</v>
      </c>
      <c r="W25" s="8">
        <v>1780.38</v>
      </c>
      <c r="X25" s="8">
        <v>314.18</v>
      </c>
      <c r="Y25" s="62">
        <f t="shared" si="32"/>
        <v>0.14999880642620131</v>
      </c>
      <c r="Z25" s="25"/>
      <c r="AA25" s="26"/>
      <c r="AB25" s="26"/>
      <c r="AC25" s="27"/>
      <c r="AD25" s="13">
        <v>1285.43</v>
      </c>
      <c r="AE25" s="8">
        <v>1185.53</v>
      </c>
      <c r="AF25" s="42">
        <f t="shared" si="33"/>
        <v>99.900000000000091</v>
      </c>
      <c r="AG25" s="114">
        <f t="shared" si="34"/>
        <v>7.7717184132936129E-2</v>
      </c>
      <c r="AH25" s="36">
        <v>1834.68</v>
      </c>
      <c r="AI25" s="24">
        <v>1325.6</v>
      </c>
      <c r="AJ25" s="24">
        <v>499.08</v>
      </c>
      <c r="AK25" s="114">
        <f t="shared" si="35"/>
        <v>0.27202563934855123</v>
      </c>
      <c r="AL25" s="13">
        <v>1480.61</v>
      </c>
      <c r="AM25" s="8">
        <v>1380.61</v>
      </c>
      <c r="AN25" s="42">
        <f t="shared" si="11"/>
        <v>100</v>
      </c>
      <c r="AO25" s="114">
        <f t="shared" si="36"/>
        <v>6.7539730246317403E-2</v>
      </c>
      <c r="AP25" s="25"/>
      <c r="AQ25" s="26"/>
      <c r="AR25" s="26"/>
      <c r="AS25" s="43"/>
      <c r="AT25" s="13">
        <f t="shared" si="37"/>
        <v>1867.0850000000003</v>
      </c>
      <c r="AU25" s="8">
        <f t="shared" si="28"/>
        <v>1609.4083333333335</v>
      </c>
      <c r="AV25" s="8">
        <f t="shared" si="28"/>
        <v>256.01166666666671</v>
      </c>
      <c r="AW25" s="78">
        <f t="shared" si="28"/>
        <v>0.13338706453135674</v>
      </c>
    </row>
    <row r="26" spans="1:49" x14ac:dyDescent="0.25">
      <c r="A26" s="10" t="s">
        <v>13</v>
      </c>
      <c r="B26" s="60">
        <v>1316.13</v>
      </c>
      <c r="C26" s="61">
        <v>1074.74</v>
      </c>
      <c r="D26" s="61">
        <v>241.39</v>
      </c>
      <c r="E26" s="114">
        <f t="shared" si="29"/>
        <v>0.18340893376794082</v>
      </c>
      <c r="F26" s="41"/>
      <c r="G26" s="26"/>
      <c r="H26" s="26"/>
      <c r="I26" s="28"/>
      <c r="J26" s="13">
        <v>1144.54</v>
      </c>
      <c r="K26" s="8">
        <v>1106.3</v>
      </c>
      <c r="L26" s="8">
        <v>38.24</v>
      </c>
      <c r="M26" s="114">
        <f t="shared" si="30"/>
        <v>3.3410802593181542E-2</v>
      </c>
      <c r="N26" s="25"/>
      <c r="O26" s="26"/>
      <c r="P26" s="26"/>
      <c r="Q26" s="27"/>
      <c r="R26" s="65">
        <v>1121.6600000000001</v>
      </c>
      <c r="S26" s="66">
        <v>972.03</v>
      </c>
      <c r="T26" s="66">
        <v>149.63</v>
      </c>
      <c r="U26" s="114">
        <f t="shared" si="31"/>
        <v>0.13340049569388227</v>
      </c>
      <c r="V26" s="58">
        <v>1469.21</v>
      </c>
      <c r="W26" s="8">
        <v>1248.8399999999999</v>
      </c>
      <c r="X26" s="8">
        <v>220.38</v>
      </c>
      <c r="Y26" s="62">
        <f t="shared" si="32"/>
        <v>0.14999897904315923</v>
      </c>
      <c r="Z26" s="25"/>
      <c r="AA26" s="26"/>
      <c r="AB26" s="26"/>
      <c r="AC26" s="27"/>
      <c r="AD26" s="13">
        <v>1285.43</v>
      </c>
      <c r="AE26" s="8">
        <v>1185.53</v>
      </c>
      <c r="AF26" s="42">
        <f t="shared" si="33"/>
        <v>99.900000000000091</v>
      </c>
      <c r="AG26" s="114">
        <f t="shared" si="34"/>
        <v>7.7717184132936129E-2</v>
      </c>
      <c r="AH26" s="36">
        <v>1218.2</v>
      </c>
      <c r="AI26" s="24">
        <v>1173.08</v>
      </c>
      <c r="AJ26" s="24">
        <v>45.12</v>
      </c>
      <c r="AK26" s="114">
        <f t="shared" si="35"/>
        <v>3.7038253160400589E-2</v>
      </c>
      <c r="AL26" s="13">
        <v>1480.61</v>
      </c>
      <c r="AM26" s="8">
        <v>1380.61</v>
      </c>
      <c r="AN26" s="42">
        <f t="shared" si="11"/>
        <v>100</v>
      </c>
      <c r="AO26" s="114">
        <f t="shared" si="36"/>
        <v>6.7539730246317403E-2</v>
      </c>
      <c r="AP26" s="25"/>
      <c r="AQ26" s="26"/>
      <c r="AR26" s="26"/>
      <c r="AS26" s="43"/>
      <c r="AT26" s="13">
        <f t="shared" si="37"/>
        <v>1286.6083333333333</v>
      </c>
      <c r="AU26" s="8">
        <f t="shared" si="28"/>
        <v>1177.7316666666666</v>
      </c>
      <c r="AV26" s="8">
        <f t="shared" si="28"/>
        <v>108.87833333333334</v>
      </c>
      <c r="AW26" s="78">
        <f t="shared" si="28"/>
        <v>8.3184240811646201E-2</v>
      </c>
    </row>
    <row r="27" spans="1:49" ht="15.75" thickBot="1" x14ac:dyDescent="0.3">
      <c r="A27" s="10" t="s">
        <v>14</v>
      </c>
      <c r="B27" s="67">
        <v>1316.13</v>
      </c>
      <c r="C27" s="68">
        <v>1074.74</v>
      </c>
      <c r="D27" s="68">
        <v>241.39</v>
      </c>
      <c r="E27" s="115">
        <f t="shared" si="29"/>
        <v>0.18340893376794082</v>
      </c>
      <c r="F27" s="76"/>
      <c r="G27" s="38"/>
      <c r="H27" s="38"/>
      <c r="I27" s="77"/>
      <c r="J27" s="18">
        <v>1526.94</v>
      </c>
      <c r="K27" s="19">
        <v>1450.46</v>
      </c>
      <c r="L27" s="19">
        <v>76.48</v>
      </c>
      <c r="M27" s="115">
        <f t="shared" si="30"/>
        <v>5.0087102309193554E-2</v>
      </c>
      <c r="N27" s="37"/>
      <c r="O27" s="38"/>
      <c r="P27" s="38"/>
      <c r="Q27" s="39"/>
      <c r="R27" s="63">
        <v>1496.4</v>
      </c>
      <c r="S27" s="64">
        <v>1271.82</v>
      </c>
      <c r="T27" s="64">
        <v>224.58</v>
      </c>
      <c r="U27" s="115">
        <f t="shared" si="31"/>
        <v>0.15008019246190857</v>
      </c>
      <c r="V27" s="71">
        <v>2094.5500000000002</v>
      </c>
      <c r="W27" s="19">
        <v>1780.38</v>
      </c>
      <c r="X27" s="19">
        <v>314.18</v>
      </c>
      <c r="Y27" s="70">
        <f t="shared" si="32"/>
        <v>0.14999880642620131</v>
      </c>
      <c r="Z27" s="37"/>
      <c r="AA27" s="38"/>
      <c r="AB27" s="38"/>
      <c r="AC27" s="39"/>
      <c r="AD27" s="18">
        <v>1285.43</v>
      </c>
      <c r="AE27" s="19">
        <v>1185.53</v>
      </c>
      <c r="AF27" s="45">
        <f t="shared" si="33"/>
        <v>99.900000000000091</v>
      </c>
      <c r="AG27" s="115">
        <f t="shared" si="34"/>
        <v>7.7717184132936129E-2</v>
      </c>
      <c r="AH27" s="116">
        <v>1292.56</v>
      </c>
      <c r="AI27" s="40">
        <v>1173.08</v>
      </c>
      <c r="AJ27" s="40">
        <v>119.48</v>
      </c>
      <c r="AK27" s="115">
        <f t="shared" si="35"/>
        <v>9.2436714736646663E-2</v>
      </c>
      <c r="AL27" s="18">
        <v>1480.61</v>
      </c>
      <c r="AM27" s="19">
        <v>1380.61</v>
      </c>
      <c r="AN27" s="45">
        <f t="shared" si="11"/>
        <v>100</v>
      </c>
      <c r="AO27" s="115">
        <f t="shared" si="36"/>
        <v>6.7539730246317403E-2</v>
      </c>
      <c r="AP27" s="37"/>
      <c r="AQ27" s="38"/>
      <c r="AR27" s="38"/>
      <c r="AS27" s="48"/>
      <c r="AT27" s="18">
        <f t="shared" si="37"/>
        <v>1529.4150000000002</v>
      </c>
      <c r="AU27" s="19">
        <f t="shared" si="28"/>
        <v>1373.6466666666665</v>
      </c>
      <c r="AV27" s="19">
        <f t="shared" si="28"/>
        <v>155.77000000000004</v>
      </c>
      <c r="AW27" s="80">
        <f t="shared" si="28"/>
        <v>9.7976621718867271E-2</v>
      </c>
    </row>
    <row r="28" spans="1:49" x14ac:dyDescent="0.25">
      <c r="B28" s="120"/>
      <c r="E28" s="121"/>
      <c r="J28" s="120"/>
      <c r="M28" s="121"/>
      <c r="N28" s="120"/>
      <c r="Q28" s="121"/>
      <c r="R28" s="120"/>
      <c r="U28" s="121"/>
      <c r="Z28" s="120"/>
      <c r="AC28" s="121"/>
      <c r="AD28" s="120"/>
      <c r="AG28" s="121"/>
      <c r="AH28" s="120"/>
      <c r="AK28" s="121"/>
      <c r="AL28" s="120"/>
      <c r="AO28" s="121"/>
      <c r="AP28" s="120"/>
      <c r="AS28" s="121"/>
      <c r="AT28" s="120"/>
      <c r="AW28" s="158"/>
    </row>
    <row r="29" spans="1:49" x14ac:dyDescent="0.25">
      <c r="A29" s="9" t="s">
        <v>74</v>
      </c>
      <c r="B29" s="92"/>
      <c r="C29" s="93"/>
      <c r="D29" s="93"/>
      <c r="E29" s="94"/>
      <c r="F29" s="97"/>
      <c r="G29" s="93"/>
      <c r="H29" s="93"/>
      <c r="I29" s="100"/>
      <c r="J29" s="92"/>
      <c r="K29" s="93"/>
      <c r="L29" s="93"/>
      <c r="M29" s="94"/>
      <c r="N29" s="92"/>
      <c r="O29" s="93"/>
      <c r="P29" s="93"/>
      <c r="Q29" s="94"/>
      <c r="R29" s="103"/>
      <c r="S29" s="104"/>
      <c r="T29" s="104"/>
      <c r="U29" s="96"/>
      <c r="V29" s="97"/>
      <c r="W29" s="93"/>
      <c r="X29" s="93"/>
      <c r="Y29" s="100"/>
      <c r="Z29" s="92"/>
      <c r="AA29" s="93"/>
      <c r="AB29" s="93"/>
      <c r="AC29" s="94"/>
      <c r="AD29" s="92"/>
      <c r="AE29" s="93"/>
      <c r="AF29" s="93"/>
      <c r="AG29" s="94"/>
      <c r="AH29" s="92"/>
      <c r="AI29" s="93"/>
      <c r="AJ29" s="93"/>
      <c r="AK29" s="94"/>
      <c r="AL29" s="92"/>
      <c r="AM29" s="93"/>
      <c r="AN29" s="93"/>
      <c r="AO29" s="94"/>
      <c r="AP29" s="92"/>
      <c r="AQ29" s="93"/>
      <c r="AR29" s="93"/>
      <c r="AS29" s="94"/>
      <c r="AT29" s="92"/>
      <c r="AU29" s="93"/>
      <c r="AV29" s="93"/>
      <c r="AW29" s="94"/>
    </row>
    <row r="30" spans="1:49" x14ac:dyDescent="0.25">
      <c r="A30" s="10" t="s">
        <v>9</v>
      </c>
      <c r="B30" s="60">
        <v>507.86</v>
      </c>
      <c r="C30" s="61">
        <v>436.3</v>
      </c>
      <c r="D30" s="61">
        <v>71.56</v>
      </c>
      <c r="E30" s="114">
        <f>D30/B30</f>
        <v>0.14090497381168038</v>
      </c>
      <c r="F30" s="41"/>
      <c r="G30" s="26"/>
      <c r="H30" s="26"/>
      <c r="I30" s="28"/>
      <c r="J30" s="25"/>
      <c r="K30" s="26"/>
      <c r="L30" s="26"/>
      <c r="M30" s="27"/>
      <c r="N30" s="25"/>
      <c r="O30" s="26"/>
      <c r="P30" s="26"/>
      <c r="Q30" s="27"/>
      <c r="R30" s="60">
        <v>621.44000000000005</v>
      </c>
      <c r="S30" s="61">
        <v>621.44000000000005</v>
      </c>
      <c r="T30" s="61">
        <v>0</v>
      </c>
      <c r="U30" s="114">
        <f>T30/R30</f>
        <v>0</v>
      </c>
      <c r="V30" s="41"/>
      <c r="W30" s="26"/>
      <c r="X30" s="26"/>
      <c r="Y30" s="28"/>
      <c r="Z30" s="25"/>
      <c r="AA30" s="26"/>
      <c r="AB30" s="26"/>
      <c r="AC30" s="27"/>
      <c r="AD30" s="25"/>
      <c r="AE30" s="26"/>
      <c r="AF30" s="26"/>
      <c r="AG30" s="27"/>
      <c r="AH30" s="25"/>
      <c r="AI30" s="26"/>
      <c r="AJ30" s="26"/>
      <c r="AK30" s="27"/>
      <c r="AL30" s="25"/>
      <c r="AM30" s="26"/>
      <c r="AN30" s="26"/>
      <c r="AO30" s="27"/>
      <c r="AP30" s="25"/>
      <c r="AQ30" s="26"/>
      <c r="AR30" s="26"/>
      <c r="AS30" s="27"/>
      <c r="AT30" s="13">
        <f>R30</f>
        <v>621.44000000000005</v>
      </c>
      <c r="AU30" s="13">
        <f t="shared" ref="AU30:AW30" si="38">S30</f>
        <v>621.44000000000005</v>
      </c>
      <c r="AV30" s="13">
        <f t="shared" si="38"/>
        <v>0</v>
      </c>
      <c r="AW30" s="78">
        <f t="shared" si="38"/>
        <v>0</v>
      </c>
    </row>
    <row r="31" spans="1:49" x14ac:dyDescent="0.25">
      <c r="A31" s="10" t="s">
        <v>10</v>
      </c>
      <c r="B31" s="60">
        <v>1015.31</v>
      </c>
      <c r="C31" s="61">
        <v>872.23</v>
      </c>
      <c r="D31" s="61">
        <v>143.08000000000001</v>
      </c>
      <c r="E31" s="114">
        <f t="shared" ref="E31:E35" si="39">D31/B31</f>
        <v>0.14092247687898279</v>
      </c>
      <c r="F31" s="41"/>
      <c r="G31" s="26"/>
      <c r="H31" s="26"/>
      <c r="I31" s="28"/>
      <c r="J31" s="25"/>
      <c r="K31" s="26"/>
      <c r="L31" s="26"/>
      <c r="M31" s="27"/>
      <c r="N31" s="25"/>
      <c r="O31" s="26"/>
      <c r="P31" s="26"/>
      <c r="Q31" s="27"/>
      <c r="R31" s="60">
        <v>1230.4000000000001</v>
      </c>
      <c r="S31" s="61">
        <v>1169.5</v>
      </c>
      <c r="T31" s="61">
        <v>60.9</v>
      </c>
      <c r="U31" s="114">
        <f>T31/R31</f>
        <v>4.9496098829648887E-2</v>
      </c>
      <c r="V31" s="41"/>
      <c r="W31" s="26"/>
      <c r="X31" s="26"/>
      <c r="Y31" s="28"/>
      <c r="Z31" s="25"/>
      <c r="AA31" s="26"/>
      <c r="AB31" s="26"/>
      <c r="AC31" s="27"/>
      <c r="AD31" s="25"/>
      <c r="AE31" s="26"/>
      <c r="AF31" s="26"/>
      <c r="AG31" s="27"/>
      <c r="AH31" s="25"/>
      <c r="AI31" s="26"/>
      <c r="AJ31" s="26"/>
      <c r="AK31" s="27"/>
      <c r="AL31" s="25"/>
      <c r="AM31" s="26"/>
      <c r="AN31" s="26"/>
      <c r="AO31" s="27"/>
      <c r="AP31" s="25"/>
      <c r="AQ31" s="26"/>
      <c r="AR31" s="26"/>
      <c r="AS31" s="27"/>
      <c r="AT31" s="13">
        <f t="shared" ref="AT31:AT35" si="40">R31</f>
        <v>1230.4000000000001</v>
      </c>
      <c r="AU31" s="13">
        <f t="shared" ref="AU31:AW35" si="41">S31</f>
        <v>1169.5</v>
      </c>
      <c r="AV31" s="13">
        <f t="shared" si="41"/>
        <v>60.9</v>
      </c>
      <c r="AW31" s="78">
        <f t="shared" si="41"/>
        <v>4.9496098829648887E-2</v>
      </c>
    </row>
    <row r="32" spans="1:49" x14ac:dyDescent="0.25">
      <c r="A32" s="10" t="s">
        <v>11</v>
      </c>
      <c r="B32" s="60">
        <v>1523.17</v>
      </c>
      <c r="C32" s="61">
        <v>1308.56</v>
      </c>
      <c r="D32" s="61">
        <v>214.61</v>
      </c>
      <c r="E32" s="114">
        <f t="shared" si="39"/>
        <v>0.14089694518668303</v>
      </c>
      <c r="F32" s="41"/>
      <c r="G32" s="26"/>
      <c r="H32" s="26"/>
      <c r="I32" s="28"/>
      <c r="J32" s="25"/>
      <c r="K32" s="26"/>
      <c r="L32" s="26"/>
      <c r="M32" s="27"/>
      <c r="N32" s="25"/>
      <c r="O32" s="26"/>
      <c r="P32" s="26"/>
      <c r="Q32" s="27"/>
      <c r="R32" s="60">
        <v>1541.6</v>
      </c>
      <c r="S32" s="61">
        <v>1449.58</v>
      </c>
      <c r="T32" s="61">
        <v>92.02</v>
      </c>
      <c r="U32" s="114">
        <f t="shared" ref="U32:U35" si="42">T32/R32</f>
        <v>5.9691229891022317E-2</v>
      </c>
      <c r="V32" s="41"/>
      <c r="W32" s="26"/>
      <c r="X32" s="26"/>
      <c r="Y32" s="28"/>
      <c r="Z32" s="25"/>
      <c r="AA32" s="26"/>
      <c r="AB32" s="26"/>
      <c r="AC32" s="27"/>
      <c r="AD32" s="25"/>
      <c r="AE32" s="26"/>
      <c r="AF32" s="26"/>
      <c r="AG32" s="27"/>
      <c r="AH32" s="25"/>
      <c r="AI32" s="26"/>
      <c r="AJ32" s="26"/>
      <c r="AK32" s="27"/>
      <c r="AL32" s="25"/>
      <c r="AM32" s="26"/>
      <c r="AN32" s="26"/>
      <c r="AO32" s="27"/>
      <c r="AP32" s="25"/>
      <c r="AQ32" s="26"/>
      <c r="AR32" s="26"/>
      <c r="AS32" s="27"/>
      <c r="AT32" s="13">
        <f t="shared" si="40"/>
        <v>1541.6</v>
      </c>
      <c r="AU32" s="13">
        <f t="shared" si="41"/>
        <v>1449.58</v>
      </c>
      <c r="AV32" s="13">
        <f t="shared" si="41"/>
        <v>92.02</v>
      </c>
      <c r="AW32" s="78">
        <f t="shared" si="41"/>
        <v>5.9691229891022317E-2</v>
      </c>
    </row>
    <row r="33" spans="1:49" x14ac:dyDescent="0.25">
      <c r="A33" s="10" t="s">
        <v>12</v>
      </c>
      <c r="B33" s="60">
        <v>1523.17</v>
      </c>
      <c r="C33" s="61">
        <v>1308.56</v>
      </c>
      <c r="D33" s="61">
        <v>214.61</v>
      </c>
      <c r="E33" s="114">
        <f t="shared" si="39"/>
        <v>0.14089694518668303</v>
      </c>
      <c r="F33" s="41"/>
      <c r="G33" s="26"/>
      <c r="H33" s="26"/>
      <c r="I33" s="28"/>
      <c r="J33" s="25"/>
      <c r="K33" s="26"/>
      <c r="L33" s="26"/>
      <c r="M33" s="27"/>
      <c r="N33" s="25"/>
      <c r="O33" s="26"/>
      <c r="P33" s="26"/>
      <c r="Q33" s="27"/>
      <c r="R33" s="60">
        <v>1852.82</v>
      </c>
      <c r="S33" s="61">
        <v>1729.68</v>
      </c>
      <c r="T33" s="61">
        <v>123.14</v>
      </c>
      <c r="U33" s="114">
        <f t="shared" si="42"/>
        <v>6.6460854265390057E-2</v>
      </c>
      <c r="V33" s="41"/>
      <c r="W33" s="26"/>
      <c r="X33" s="26"/>
      <c r="Y33" s="28"/>
      <c r="Z33" s="25"/>
      <c r="AA33" s="26"/>
      <c r="AB33" s="26"/>
      <c r="AC33" s="27"/>
      <c r="AD33" s="25"/>
      <c r="AE33" s="26"/>
      <c r="AF33" s="26"/>
      <c r="AG33" s="27"/>
      <c r="AH33" s="25"/>
      <c r="AI33" s="26"/>
      <c r="AJ33" s="26"/>
      <c r="AK33" s="27"/>
      <c r="AL33" s="25"/>
      <c r="AM33" s="26"/>
      <c r="AN33" s="26"/>
      <c r="AO33" s="27"/>
      <c r="AP33" s="25"/>
      <c r="AQ33" s="26"/>
      <c r="AR33" s="26"/>
      <c r="AS33" s="27"/>
      <c r="AT33" s="13">
        <f t="shared" si="40"/>
        <v>1852.82</v>
      </c>
      <c r="AU33" s="13">
        <f t="shared" si="41"/>
        <v>1729.68</v>
      </c>
      <c r="AV33" s="13">
        <f t="shared" si="41"/>
        <v>123.14</v>
      </c>
      <c r="AW33" s="78">
        <f t="shared" si="41"/>
        <v>6.6460854265390057E-2</v>
      </c>
    </row>
    <row r="34" spans="1:49" x14ac:dyDescent="0.25">
      <c r="A34" s="10" t="s">
        <v>13</v>
      </c>
      <c r="B34" s="60">
        <v>914.96</v>
      </c>
      <c r="C34" s="61">
        <v>786.11</v>
      </c>
      <c r="D34" s="61">
        <v>128.85</v>
      </c>
      <c r="E34" s="114">
        <f t="shared" si="39"/>
        <v>0.140825828451517</v>
      </c>
      <c r="F34" s="41"/>
      <c r="G34" s="26"/>
      <c r="H34" s="26"/>
      <c r="I34" s="28"/>
      <c r="J34" s="25"/>
      <c r="K34" s="26"/>
      <c r="L34" s="26"/>
      <c r="M34" s="27"/>
      <c r="N34" s="25"/>
      <c r="O34" s="26"/>
      <c r="P34" s="26"/>
      <c r="Q34" s="27"/>
      <c r="R34" s="153">
        <v>932.66</v>
      </c>
      <c r="S34" s="154">
        <v>901.54</v>
      </c>
      <c r="T34" s="154">
        <v>31.12</v>
      </c>
      <c r="U34" s="114">
        <f t="shared" si="42"/>
        <v>3.336692899877769E-2</v>
      </c>
      <c r="V34" s="41"/>
      <c r="W34" s="26"/>
      <c r="X34" s="26"/>
      <c r="Y34" s="28"/>
      <c r="Z34" s="25"/>
      <c r="AA34" s="26"/>
      <c r="AB34" s="26"/>
      <c r="AC34" s="27"/>
      <c r="AD34" s="25"/>
      <c r="AE34" s="26"/>
      <c r="AF34" s="26"/>
      <c r="AG34" s="27"/>
      <c r="AH34" s="25"/>
      <c r="AI34" s="26"/>
      <c r="AJ34" s="26"/>
      <c r="AK34" s="27"/>
      <c r="AL34" s="25"/>
      <c r="AM34" s="26"/>
      <c r="AN34" s="26"/>
      <c r="AO34" s="27"/>
      <c r="AP34" s="25"/>
      <c r="AQ34" s="26"/>
      <c r="AR34" s="26"/>
      <c r="AS34" s="27"/>
      <c r="AT34" s="13">
        <f t="shared" si="40"/>
        <v>932.66</v>
      </c>
      <c r="AU34" s="13">
        <f t="shared" si="41"/>
        <v>901.54</v>
      </c>
      <c r="AV34" s="13">
        <f t="shared" si="41"/>
        <v>31.12</v>
      </c>
      <c r="AW34" s="78">
        <f t="shared" si="41"/>
        <v>3.336692899877769E-2</v>
      </c>
    </row>
    <row r="35" spans="1:49" ht="15.75" thickBot="1" x14ac:dyDescent="0.3">
      <c r="A35" s="10" t="s">
        <v>14</v>
      </c>
      <c r="B35" s="67">
        <v>914.96</v>
      </c>
      <c r="C35" s="68">
        <v>786.11</v>
      </c>
      <c r="D35" s="68">
        <v>128.85</v>
      </c>
      <c r="E35" s="115">
        <f t="shared" si="39"/>
        <v>0.140825828451517</v>
      </c>
      <c r="F35" s="76"/>
      <c r="G35" s="38"/>
      <c r="H35" s="38"/>
      <c r="I35" s="77"/>
      <c r="J35" s="37"/>
      <c r="K35" s="38"/>
      <c r="L35" s="38"/>
      <c r="M35" s="39"/>
      <c r="N35" s="37"/>
      <c r="O35" s="38"/>
      <c r="P35" s="38"/>
      <c r="Q35" s="39"/>
      <c r="R35" s="155">
        <v>1243.8599999999999</v>
      </c>
      <c r="S35" s="156">
        <v>1181.6199999999999</v>
      </c>
      <c r="T35" s="156">
        <v>62.24</v>
      </c>
      <c r="U35" s="115">
        <f t="shared" si="42"/>
        <v>5.0037785602881357E-2</v>
      </c>
      <c r="V35" s="76"/>
      <c r="W35" s="38"/>
      <c r="X35" s="38"/>
      <c r="Y35" s="77"/>
      <c r="Z35" s="37"/>
      <c r="AA35" s="38"/>
      <c r="AB35" s="38"/>
      <c r="AC35" s="39"/>
      <c r="AD35" s="37"/>
      <c r="AE35" s="38"/>
      <c r="AF35" s="38"/>
      <c r="AG35" s="39"/>
      <c r="AH35" s="37"/>
      <c r="AI35" s="38"/>
      <c r="AJ35" s="38"/>
      <c r="AK35" s="39"/>
      <c r="AL35" s="37"/>
      <c r="AM35" s="38"/>
      <c r="AN35" s="38"/>
      <c r="AO35" s="39"/>
      <c r="AP35" s="37"/>
      <c r="AQ35" s="38"/>
      <c r="AR35" s="38"/>
      <c r="AS35" s="39"/>
      <c r="AT35" s="18">
        <f t="shared" si="40"/>
        <v>1243.8599999999999</v>
      </c>
      <c r="AU35" s="18">
        <f t="shared" si="41"/>
        <v>1181.6199999999999</v>
      </c>
      <c r="AV35" s="18">
        <f t="shared" si="41"/>
        <v>62.24</v>
      </c>
      <c r="AW35" s="80">
        <f t="shared" si="41"/>
        <v>5.0037785602881357E-2</v>
      </c>
    </row>
  </sheetData>
  <mergeCells count="12">
    <mergeCell ref="AT3:AW3"/>
    <mergeCell ref="B3:E3"/>
    <mergeCell ref="F3:I3"/>
    <mergeCell ref="J3:M3"/>
    <mergeCell ref="N3:Q3"/>
    <mergeCell ref="R3:U3"/>
    <mergeCell ref="V3:Y3"/>
    <mergeCell ref="Z3:AC3"/>
    <mergeCell ref="AD3:AG3"/>
    <mergeCell ref="AH3:AK3"/>
    <mergeCell ref="AL3:AO3"/>
    <mergeCell ref="AP3:AS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2683C-5ABF-471D-A48B-FA3D658471A1}">
  <dimension ref="A1:AW35"/>
  <sheetViews>
    <sheetView workbookViewId="0">
      <pane xSplit="1" topLeftCell="B1" activePane="topRight" state="frozen"/>
      <selection pane="topRight" activeCell="AZ22" sqref="AZ22"/>
    </sheetView>
  </sheetViews>
  <sheetFormatPr defaultRowHeight="15" x14ac:dyDescent="0.25"/>
  <cols>
    <col min="1" max="1" width="31" customWidth="1"/>
    <col min="2" max="5" width="11.5703125" customWidth="1"/>
    <col min="6" max="45" width="11.5703125" hidden="1" customWidth="1"/>
    <col min="46" max="49" width="11.5703125" customWidth="1"/>
  </cols>
  <sheetData>
    <row r="1" spans="1:49" ht="105" x14ac:dyDescent="0.25">
      <c r="A1" s="157" t="s">
        <v>80</v>
      </c>
    </row>
    <row r="2" spans="1:49" ht="15.75" thickBot="1" x14ac:dyDescent="0.3"/>
    <row r="3" spans="1:49" x14ac:dyDescent="0.25">
      <c r="A3" s="1"/>
      <c r="B3" s="219" t="s">
        <v>59</v>
      </c>
      <c r="C3" s="220"/>
      <c r="D3" s="220"/>
      <c r="E3" s="223"/>
      <c r="F3" s="222" t="s">
        <v>0</v>
      </c>
      <c r="G3" s="222"/>
      <c r="H3" s="222"/>
      <c r="I3" s="222"/>
      <c r="J3" s="219" t="s">
        <v>1</v>
      </c>
      <c r="K3" s="220"/>
      <c r="L3" s="220"/>
      <c r="M3" s="223"/>
      <c r="N3" s="221" t="s">
        <v>2</v>
      </c>
      <c r="O3" s="222"/>
      <c r="P3" s="222"/>
      <c r="Q3" s="224"/>
      <c r="R3" s="219" t="s">
        <v>33</v>
      </c>
      <c r="S3" s="220"/>
      <c r="T3" s="220"/>
      <c r="U3" s="223"/>
      <c r="V3" s="221" t="s">
        <v>3</v>
      </c>
      <c r="W3" s="222"/>
      <c r="X3" s="222"/>
      <c r="Y3" s="224"/>
      <c r="Z3" s="219" t="s">
        <v>4</v>
      </c>
      <c r="AA3" s="220"/>
      <c r="AB3" s="220"/>
      <c r="AC3" s="223"/>
      <c r="AD3" s="221" t="s">
        <v>5</v>
      </c>
      <c r="AE3" s="222"/>
      <c r="AF3" s="222"/>
      <c r="AG3" s="224"/>
      <c r="AH3" s="279" t="s">
        <v>21</v>
      </c>
      <c r="AI3" s="225"/>
      <c r="AJ3" s="225"/>
      <c r="AK3" s="226"/>
      <c r="AL3" s="221" t="s">
        <v>6</v>
      </c>
      <c r="AM3" s="222"/>
      <c r="AN3" s="222"/>
      <c r="AO3" s="224"/>
      <c r="AP3" s="219" t="s">
        <v>7</v>
      </c>
      <c r="AQ3" s="220"/>
      <c r="AR3" s="220"/>
      <c r="AS3" s="223"/>
      <c r="AT3" s="221" t="s">
        <v>62</v>
      </c>
      <c r="AU3" s="222"/>
      <c r="AV3" s="222"/>
      <c r="AW3" s="224"/>
    </row>
    <row r="4" spans="1:49" ht="15.75" thickBot="1" x14ac:dyDescent="0.3">
      <c r="A4" s="1"/>
      <c r="B4" s="2" t="s">
        <v>16</v>
      </c>
      <c r="C4" s="3" t="s">
        <v>17</v>
      </c>
      <c r="D4" s="3" t="s">
        <v>18</v>
      </c>
      <c r="E4" s="4" t="s">
        <v>20</v>
      </c>
      <c r="F4" s="3" t="s">
        <v>16</v>
      </c>
      <c r="G4" s="3" t="s">
        <v>17</v>
      </c>
      <c r="H4" s="3" t="s">
        <v>18</v>
      </c>
      <c r="I4" s="3" t="s">
        <v>20</v>
      </c>
      <c r="J4" s="2" t="s">
        <v>16</v>
      </c>
      <c r="K4" s="3" t="s">
        <v>17</v>
      </c>
      <c r="L4" s="3" t="s">
        <v>18</v>
      </c>
      <c r="M4" s="4" t="s">
        <v>20</v>
      </c>
      <c r="N4" s="2" t="s">
        <v>16</v>
      </c>
      <c r="O4" s="3" t="s">
        <v>17</v>
      </c>
      <c r="P4" s="3" t="s">
        <v>18</v>
      </c>
      <c r="Q4" s="4" t="s">
        <v>20</v>
      </c>
      <c r="R4" s="2" t="s">
        <v>16</v>
      </c>
      <c r="S4" s="3" t="s">
        <v>17</v>
      </c>
      <c r="T4" s="3" t="s">
        <v>18</v>
      </c>
      <c r="U4" s="4" t="s">
        <v>20</v>
      </c>
      <c r="V4" s="31" t="s">
        <v>16</v>
      </c>
      <c r="W4" s="30" t="s">
        <v>17</v>
      </c>
      <c r="X4" s="30" t="s">
        <v>18</v>
      </c>
      <c r="Y4" s="4" t="s">
        <v>20</v>
      </c>
      <c r="Z4" s="31" t="s">
        <v>16</v>
      </c>
      <c r="AA4" s="30" t="s">
        <v>17</v>
      </c>
      <c r="AB4" s="30" t="s">
        <v>18</v>
      </c>
      <c r="AC4" s="4" t="s">
        <v>20</v>
      </c>
      <c r="AD4" s="2" t="s">
        <v>16</v>
      </c>
      <c r="AE4" s="3" t="s">
        <v>17</v>
      </c>
      <c r="AF4" s="3" t="s">
        <v>18</v>
      </c>
      <c r="AG4" s="4" t="s">
        <v>20</v>
      </c>
      <c r="AH4" s="2" t="s">
        <v>16</v>
      </c>
      <c r="AI4" s="3" t="s">
        <v>17</v>
      </c>
      <c r="AJ4" s="3" t="s">
        <v>18</v>
      </c>
      <c r="AK4" s="46" t="s">
        <v>20</v>
      </c>
      <c r="AL4" s="2" t="s">
        <v>16</v>
      </c>
      <c r="AM4" s="3" t="s">
        <v>17</v>
      </c>
      <c r="AN4" s="3" t="s">
        <v>18</v>
      </c>
      <c r="AO4" s="46" t="s">
        <v>20</v>
      </c>
      <c r="AP4" s="2" t="s">
        <v>16</v>
      </c>
      <c r="AQ4" s="3" t="s">
        <v>17</v>
      </c>
      <c r="AR4" s="3" t="s">
        <v>18</v>
      </c>
      <c r="AS4" s="46" t="s">
        <v>20</v>
      </c>
      <c r="AT4" s="2" t="s">
        <v>16</v>
      </c>
      <c r="AU4" s="3" t="s">
        <v>17</v>
      </c>
      <c r="AV4" s="3" t="s">
        <v>18</v>
      </c>
      <c r="AW4" s="46" t="s">
        <v>20</v>
      </c>
    </row>
    <row r="5" spans="1:49" x14ac:dyDescent="0.25">
      <c r="A5" s="9" t="s">
        <v>8</v>
      </c>
      <c r="B5" s="11"/>
      <c r="C5" s="7"/>
      <c r="D5" s="7"/>
      <c r="E5" s="12"/>
      <c r="F5" s="165"/>
      <c r="G5" s="166"/>
      <c r="H5" s="166"/>
      <c r="I5" s="167"/>
      <c r="J5" s="11"/>
      <c r="K5" s="7"/>
      <c r="L5" s="7"/>
      <c r="M5" s="12"/>
      <c r="N5" s="11"/>
      <c r="O5" s="7"/>
      <c r="P5" s="7"/>
      <c r="Q5" s="12"/>
      <c r="R5" s="11"/>
      <c r="S5" s="7"/>
      <c r="T5" s="7"/>
      <c r="U5" s="12"/>
      <c r="V5" s="11"/>
      <c r="W5" s="7"/>
      <c r="X5" s="7"/>
      <c r="Y5" s="32"/>
      <c r="Z5" s="159"/>
      <c r="AA5" s="23"/>
      <c r="AB5" s="23"/>
      <c r="AC5" s="32"/>
      <c r="AD5" s="11"/>
      <c r="AE5" s="7"/>
      <c r="AF5" s="10"/>
      <c r="AG5" s="32"/>
      <c r="AH5" s="11"/>
      <c r="AI5" s="7"/>
      <c r="AJ5" s="7"/>
      <c r="AK5" s="12"/>
      <c r="AL5" s="11"/>
      <c r="AM5" s="7"/>
      <c r="AN5" s="10"/>
      <c r="AO5" s="32"/>
      <c r="AP5" s="11"/>
      <c r="AQ5" s="7"/>
      <c r="AR5" s="10"/>
      <c r="AS5" s="32"/>
      <c r="AT5" s="11"/>
      <c r="AU5" s="7"/>
      <c r="AV5" s="10"/>
      <c r="AW5" s="32"/>
    </row>
    <row r="6" spans="1:49" x14ac:dyDescent="0.25">
      <c r="A6" s="10" t="s">
        <v>9</v>
      </c>
      <c r="B6" s="60">
        <v>874.97</v>
      </c>
      <c r="C6" s="61">
        <v>770.75</v>
      </c>
      <c r="D6" s="61">
        <v>104.22</v>
      </c>
      <c r="E6" s="114">
        <f>D6/B6</f>
        <v>0.11911265529103854</v>
      </c>
      <c r="F6" s="13">
        <v>854.62</v>
      </c>
      <c r="G6" s="8">
        <v>854.62</v>
      </c>
      <c r="H6" s="8">
        <v>0</v>
      </c>
      <c r="I6" s="114">
        <f>H6/F6</f>
        <v>0</v>
      </c>
      <c r="J6" s="13">
        <v>872.06</v>
      </c>
      <c r="K6" s="8">
        <v>872.06</v>
      </c>
      <c r="L6" s="8">
        <v>0</v>
      </c>
      <c r="M6" s="114">
        <f>L6/J6</f>
        <v>0</v>
      </c>
      <c r="N6" s="13">
        <v>872.06</v>
      </c>
      <c r="O6" s="8">
        <v>872.06</v>
      </c>
      <c r="P6" s="8">
        <v>0</v>
      </c>
      <c r="Q6" s="114">
        <f>P6/N6</f>
        <v>0</v>
      </c>
      <c r="R6" s="60">
        <v>854.62</v>
      </c>
      <c r="S6" s="61">
        <v>769.16</v>
      </c>
      <c r="T6" s="61">
        <v>85.46</v>
      </c>
      <c r="U6" s="114">
        <f>T6/R6</f>
        <v>9.999765977861505E-2</v>
      </c>
      <c r="V6" s="13">
        <v>860.25</v>
      </c>
      <c r="W6" s="8">
        <v>731.22</v>
      </c>
      <c r="X6" s="8">
        <v>129.04</v>
      </c>
      <c r="Y6" s="114">
        <f>X6/V6</f>
        <v>0.15000290613193837</v>
      </c>
      <c r="Z6" s="13">
        <v>1220.55</v>
      </c>
      <c r="AA6" s="8">
        <v>1074.08</v>
      </c>
      <c r="AB6" s="8">
        <v>146.47</v>
      </c>
      <c r="AC6" s="114">
        <f>AB6/Z6</f>
        <v>0.12000327721109336</v>
      </c>
      <c r="AD6" s="13">
        <v>1721.52</v>
      </c>
      <c r="AE6" s="8">
        <v>1721.52</v>
      </c>
      <c r="AF6" s="8">
        <f>SUM(AD6-AE6)</f>
        <v>0</v>
      </c>
      <c r="AG6" s="114">
        <f>AF6/AD6</f>
        <v>0</v>
      </c>
      <c r="AH6" s="13">
        <v>759.6</v>
      </c>
      <c r="AI6" s="8">
        <v>730.38</v>
      </c>
      <c r="AJ6" s="8">
        <v>29.22</v>
      </c>
      <c r="AK6" s="114">
        <f>AJ6/AH6</f>
        <v>3.8467614533965244E-2</v>
      </c>
      <c r="AL6" s="13">
        <v>1877.45</v>
      </c>
      <c r="AM6" s="8">
        <v>1827.45</v>
      </c>
      <c r="AN6" s="8">
        <f>SUM(AL6-AM6)</f>
        <v>50</v>
      </c>
      <c r="AO6" s="114">
        <f>AN6/AL6</f>
        <v>2.6631867692881301E-2</v>
      </c>
      <c r="AP6" s="13">
        <v>2070.96</v>
      </c>
      <c r="AQ6" s="8">
        <v>914.15</v>
      </c>
      <c r="AR6" s="8">
        <v>0</v>
      </c>
      <c r="AS6" s="114">
        <f>AR6/AP6</f>
        <v>0</v>
      </c>
      <c r="AT6" s="13">
        <f>MEDIAN(AP6,AL6,AH6,AD6,Z6,V6,R6,N6,J6,F6)</f>
        <v>872.06</v>
      </c>
      <c r="AU6" s="8">
        <f t="shared" ref="AU6:AW11" si="0">MEDIAN(AQ6,AM6,AI6,AE6,AA6,W6,S6,O6,K6,G6)</f>
        <v>872.06</v>
      </c>
      <c r="AV6" s="8">
        <f t="shared" si="0"/>
        <v>14.61</v>
      </c>
      <c r="AW6" s="78">
        <f t="shared" si="0"/>
        <v>1.331593384644065E-2</v>
      </c>
    </row>
    <row r="7" spans="1:49" x14ac:dyDescent="0.25">
      <c r="A7" s="10" t="s">
        <v>10</v>
      </c>
      <c r="B7" s="60">
        <v>1838.61</v>
      </c>
      <c r="C7" s="61">
        <v>1523.63</v>
      </c>
      <c r="D7" s="61">
        <v>314.98</v>
      </c>
      <c r="E7" s="114">
        <f t="shared" ref="E7:E11" si="1">D7/B7</f>
        <v>0.17131419931361194</v>
      </c>
      <c r="F7" s="13">
        <v>1716.38</v>
      </c>
      <c r="G7" s="8">
        <v>1457.85</v>
      </c>
      <c r="H7" s="8">
        <v>258.52999999999997</v>
      </c>
      <c r="I7" s="114">
        <f t="shared" ref="I7:I11" si="2">H7/F7</f>
        <v>0.15062515293816053</v>
      </c>
      <c r="J7" s="13">
        <v>1751.4</v>
      </c>
      <c r="K7" s="8">
        <v>1663.47</v>
      </c>
      <c r="L7" s="8">
        <v>87.93</v>
      </c>
      <c r="M7" s="114">
        <f t="shared" ref="M7:M11" si="3">L7/J7</f>
        <v>5.0205549845837617E-2</v>
      </c>
      <c r="N7" s="13">
        <f>O7+P7</f>
        <v>1751.4</v>
      </c>
      <c r="O7" s="8">
        <v>1575.53</v>
      </c>
      <c r="P7" s="8">
        <v>175.87</v>
      </c>
      <c r="Q7" s="114">
        <f t="shared" ref="Q7:Q11" si="4">P7/N7</f>
        <v>0.10041680940961516</v>
      </c>
      <c r="R7" s="60">
        <f>S7+T7</f>
        <v>1716.3799999999999</v>
      </c>
      <c r="S7" s="61">
        <v>1458.57</v>
      </c>
      <c r="T7" s="61">
        <v>257.81</v>
      </c>
      <c r="U7" s="114">
        <f t="shared" ref="U7:U11" si="5">T7/R7</f>
        <v>0.15020566541208824</v>
      </c>
      <c r="V7" s="13">
        <v>1720.53</v>
      </c>
      <c r="W7" s="8">
        <v>1462.46</v>
      </c>
      <c r="X7" s="8">
        <v>258.08</v>
      </c>
      <c r="Y7" s="114">
        <f t="shared" ref="Y7:Y11" si="6">X7/V7</f>
        <v>0.15000029060812656</v>
      </c>
      <c r="Z7" s="13">
        <v>1806.63</v>
      </c>
      <c r="AA7" s="8">
        <v>1589.83</v>
      </c>
      <c r="AB7" s="8">
        <v>216.8</v>
      </c>
      <c r="AC7" s="114">
        <f t="shared" ref="AC7:AC11" si="7">AB7/Z7</f>
        <v>0.12000243547378267</v>
      </c>
      <c r="AD7" s="13">
        <v>1721.52</v>
      </c>
      <c r="AE7" s="8">
        <v>1689.18</v>
      </c>
      <c r="AF7" s="8">
        <f t="shared" ref="AF7:AF11" si="8">SUM(AD7-AE7)</f>
        <v>32.339999999999918</v>
      </c>
      <c r="AG7" s="114">
        <f t="shared" ref="AG7:AG11" si="9">AF7/AD7</f>
        <v>1.8785724243691574E-2</v>
      </c>
      <c r="AH7" s="13">
        <v>1443.74</v>
      </c>
      <c r="AI7" s="8">
        <v>1173.08</v>
      </c>
      <c r="AJ7" s="8">
        <v>270.66000000000003</v>
      </c>
      <c r="AK7" s="114">
        <f t="shared" ref="AK7:AK11" si="10">AJ7/AH7</f>
        <v>0.18747142837352987</v>
      </c>
      <c r="AL7" s="13">
        <v>1877.45</v>
      </c>
      <c r="AM7" s="8">
        <v>1777.45</v>
      </c>
      <c r="AN7" s="8">
        <f t="shared" ref="AN7:AN27" si="11">SUM(AL7-AM7)</f>
        <v>100</v>
      </c>
      <c r="AO7" s="114">
        <f t="shared" ref="AO7:AO11" si="12">AN7/AL7</f>
        <v>5.3263735385762602E-2</v>
      </c>
      <c r="AP7" s="13">
        <v>2070.96</v>
      </c>
      <c r="AQ7" s="8">
        <v>1492.56</v>
      </c>
      <c r="AR7" s="8">
        <v>578.41</v>
      </c>
      <c r="AS7" s="114">
        <f t="shared" ref="AS7:AS11" si="13">AR7/AP7</f>
        <v>0.2792955923822768</v>
      </c>
      <c r="AT7" s="13">
        <f t="shared" ref="AT7:AT11" si="14">MEDIAN(AP7,AL7,AH7,AD7,Z7,V7,R7,N7,J7,F7)</f>
        <v>1736.46</v>
      </c>
      <c r="AU7" s="8">
        <f t="shared" si="0"/>
        <v>1534.0450000000001</v>
      </c>
      <c r="AV7" s="8">
        <f t="shared" si="0"/>
        <v>237.30500000000001</v>
      </c>
      <c r="AW7" s="78">
        <f t="shared" si="0"/>
        <v>0.13500136304095461</v>
      </c>
    </row>
    <row r="8" spans="1:49" x14ac:dyDescent="0.25">
      <c r="A8" s="10" t="s">
        <v>11</v>
      </c>
      <c r="B8" s="60">
        <v>2539.1999999999998</v>
      </c>
      <c r="C8" s="61">
        <v>2071.33</v>
      </c>
      <c r="D8" s="61">
        <v>467.97</v>
      </c>
      <c r="E8" s="114">
        <f t="shared" si="1"/>
        <v>0.1842982041587902</v>
      </c>
      <c r="F8" s="13">
        <v>2140.9</v>
      </c>
      <c r="G8" s="8">
        <v>1755.02</v>
      </c>
      <c r="H8" s="8">
        <v>385.88</v>
      </c>
      <c r="I8" s="114">
        <f t="shared" si="2"/>
        <v>0.18024195431827736</v>
      </c>
      <c r="J8" s="13">
        <v>2184.58</v>
      </c>
      <c r="K8" s="8">
        <v>2053.33</v>
      </c>
      <c r="L8" s="8">
        <v>131.25</v>
      </c>
      <c r="M8" s="114">
        <f t="shared" si="3"/>
        <v>6.0080198482088093E-2</v>
      </c>
      <c r="N8" s="13">
        <f t="shared" ref="N8:N11" si="15">O8+P8</f>
        <v>2184.58</v>
      </c>
      <c r="O8" s="8">
        <v>1922.08</v>
      </c>
      <c r="P8" s="8">
        <v>262.5</v>
      </c>
      <c r="Q8" s="114">
        <f t="shared" si="4"/>
        <v>0.12016039696417619</v>
      </c>
      <c r="R8" s="60">
        <f t="shared" ref="R8:R11" si="16">S8+T8</f>
        <v>2140.9</v>
      </c>
      <c r="S8" s="61">
        <v>1798.18</v>
      </c>
      <c r="T8" s="61">
        <v>342.72</v>
      </c>
      <c r="U8" s="114">
        <f t="shared" si="5"/>
        <v>0.16008220841702089</v>
      </c>
      <c r="V8" s="13">
        <v>2408.73</v>
      </c>
      <c r="W8" s="8">
        <v>2047.42</v>
      </c>
      <c r="X8" s="8">
        <v>361.32</v>
      </c>
      <c r="Y8" s="114">
        <f t="shared" si="6"/>
        <v>0.1500043591436151</v>
      </c>
      <c r="Z8" s="13">
        <v>2209.7199999999998</v>
      </c>
      <c r="AA8" s="8">
        <v>1944.55</v>
      </c>
      <c r="AB8" s="8">
        <v>265.17</v>
      </c>
      <c r="AC8" s="114">
        <f t="shared" si="7"/>
        <v>0.12000162916568617</v>
      </c>
      <c r="AD8" s="13">
        <v>1721.52</v>
      </c>
      <c r="AE8" s="8">
        <v>1689.18</v>
      </c>
      <c r="AF8" s="8">
        <f t="shared" si="8"/>
        <v>32.339999999999918</v>
      </c>
      <c r="AG8" s="114">
        <f t="shared" si="9"/>
        <v>1.8785724243691574E-2</v>
      </c>
      <c r="AH8" s="13">
        <v>1950.52</v>
      </c>
      <c r="AI8" s="8">
        <v>1325.6</v>
      </c>
      <c r="AJ8" s="8">
        <v>624.91999999999996</v>
      </c>
      <c r="AK8" s="114">
        <f t="shared" si="10"/>
        <v>0.32038635850952563</v>
      </c>
      <c r="AL8" s="13">
        <v>1877.45</v>
      </c>
      <c r="AM8" s="8">
        <v>1777.45</v>
      </c>
      <c r="AN8" s="8">
        <f t="shared" si="11"/>
        <v>100</v>
      </c>
      <c r="AO8" s="114">
        <f t="shared" si="12"/>
        <v>5.3263735385762602E-2</v>
      </c>
      <c r="AP8" s="13">
        <v>2070.96</v>
      </c>
      <c r="AQ8" s="8">
        <v>1492.56</v>
      </c>
      <c r="AR8" s="8">
        <v>578.41</v>
      </c>
      <c r="AS8" s="114">
        <f t="shared" si="13"/>
        <v>0.2792955923822768</v>
      </c>
      <c r="AT8" s="13">
        <f t="shared" si="14"/>
        <v>2140.9</v>
      </c>
      <c r="AU8" s="8">
        <f t="shared" si="0"/>
        <v>1787.8150000000001</v>
      </c>
      <c r="AV8" s="8">
        <f t="shared" si="0"/>
        <v>303.94500000000005</v>
      </c>
      <c r="AW8" s="78">
        <f t="shared" si="0"/>
        <v>0.13508237805389564</v>
      </c>
    </row>
    <row r="9" spans="1:49" x14ac:dyDescent="0.25">
      <c r="A9" s="10" t="s">
        <v>12</v>
      </c>
      <c r="B9" s="60">
        <v>2539.1999999999998</v>
      </c>
      <c r="C9" s="61">
        <v>2071.33</v>
      </c>
      <c r="D9" s="61">
        <v>467.97</v>
      </c>
      <c r="E9" s="114">
        <f t="shared" si="1"/>
        <v>0.1842982041587902</v>
      </c>
      <c r="F9" s="13">
        <v>2491.88</v>
      </c>
      <c r="G9" s="8">
        <v>2000.7</v>
      </c>
      <c r="H9" s="8">
        <v>491.18</v>
      </c>
      <c r="I9" s="114">
        <f t="shared" si="2"/>
        <v>0.19711222049215851</v>
      </c>
      <c r="J9" s="13">
        <v>2542.7199999999998</v>
      </c>
      <c r="K9" s="8">
        <v>2375.65</v>
      </c>
      <c r="L9" s="8">
        <v>167.07</v>
      </c>
      <c r="M9" s="114">
        <f t="shared" si="3"/>
        <v>6.5705229046060909E-2</v>
      </c>
      <c r="N9" s="13">
        <f t="shared" si="15"/>
        <v>2542.7200000000003</v>
      </c>
      <c r="O9" s="8">
        <v>2208.59</v>
      </c>
      <c r="P9" s="8">
        <v>334.13</v>
      </c>
      <c r="Q9" s="114">
        <f t="shared" si="4"/>
        <v>0.13140652529574628</v>
      </c>
      <c r="R9" s="60">
        <f t="shared" si="16"/>
        <v>2491.88</v>
      </c>
      <c r="S9" s="61">
        <v>2078.96</v>
      </c>
      <c r="T9" s="61">
        <v>412.92</v>
      </c>
      <c r="U9" s="114">
        <f t="shared" si="5"/>
        <v>0.16570621378236511</v>
      </c>
      <c r="V9" s="13">
        <v>2408.73</v>
      </c>
      <c r="W9" s="8">
        <v>2047.42</v>
      </c>
      <c r="X9" s="8">
        <v>361.32</v>
      </c>
      <c r="Y9" s="114">
        <f t="shared" si="6"/>
        <v>0.1500043591436151</v>
      </c>
      <c r="Z9" s="13">
        <v>2209.7199999999998</v>
      </c>
      <c r="AA9" s="8">
        <v>1944.55</v>
      </c>
      <c r="AB9" s="8">
        <v>265.17</v>
      </c>
      <c r="AC9" s="114">
        <f t="shared" si="7"/>
        <v>0.12000162916568617</v>
      </c>
      <c r="AD9" s="13">
        <v>1721.52</v>
      </c>
      <c r="AE9" s="8">
        <v>1689.18</v>
      </c>
      <c r="AF9" s="8">
        <f t="shared" si="8"/>
        <v>32.339999999999918</v>
      </c>
      <c r="AG9" s="114">
        <f t="shared" si="9"/>
        <v>1.8785724243691574E-2</v>
      </c>
      <c r="AH9" s="13">
        <v>1950.52</v>
      </c>
      <c r="AI9" s="8">
        <v>1325.6</v>
      </c>
      <c r="AJ9" s="8">
        <v>624.91999999999996</v>
      </c>
      <c r="AK9" s="114">
        <f t="shared" si="10"/>
        <v>0.32038635850952563</v>
      </c>
      <c r="AL9" s="13">
        <v>1877.45</v>
      </c>
      <c r="AM9" s="8">
        <v>1777.45</v>
      </c>
      <c r="AN9" s="8">
        <f t="shared" si="11"/>
        <v>100</v>
      </c>
      <c r="AO9" s="114">
        <f t="shared" si="12"/>
        <v>5.3263735385762602E-2</v>
      </c>
      <c r="AP9" s="13">
        <v>2070.96</v>
      </c>
      <c r="AQ9" s="8">
        <v>1492.56</v>
      </c>
      <c r="AR9" s="8">
        <v>578.41</v>
      </c>
      <c r="AS9" s="114">
        <f t="shared" si="13"/>
        <v>0.2792955923822768</v>
      </c>
      <c r="AT9" s="13">
        <f t="shared" si="14"/>
        <v>2309.2249999999999</v>
      </c>
      <c r="AU9" s="8">
        <f t="shared" si="0"/>
        <v>1972.625</v>
      </c>
      <c r="AV9" s="8">
        <f t="shared" si="0"/>
        <v>347.72500000000002</v>
      </c>
      <c r="AW9" s="78">
        <f t="shared" si="0"/>
        <v>0.14070544221968068</v>
      </c>
    </row>
    <row r="10" spans="1:49" x14ac:dyDescent="0.25">
      <c r="A10" s="10" t="s">
        <v>13</v>
      </c>
      <c r="B10" s="60">
        <v>1576.05</v>
      </c>
      <c r="C10" s="61">
        <v>1318.44</v>
      </c>
      <c r="D10" s="61">
        <v>257.61</v>
      </c>
      <c r="E10" s="114">
        <f t="shared" si="1"/>
        <v>0.16345293613781289</v>
      </c>
      <c r="F10" s="13">
        <v>1279.1199999999999</v>
      </c>
      <c r="G10" s="8">
        <v>1151.77</v>
      </c>
      <c r="H10" s="8">
        <v>127.35</v>
      </c>
      <c r="I10" s="114">
        <f t="shared" si="2"/>
        <v>9.9560635436862846E-2</v>
      </c>
      <c r="J10" s="13">
        <v>1305.22</v>
      </c>
      <c r="K10" s="8">
        <v>1261.9000000000001</v>
      </c>
      <c r="L10" s="8">
        <v>43.32</v>
      </c>
      <c r="M10" s="114">
        <f t="shared" si="3"/>
        <v>3.3189807082330949E-2</v>
      </c>
      <c r="N10" s="13">
        <f t="shared" si="15"/>
        <v>1305.2199999999998</v>
      </c>
      <c r="O10" s="8">
        <v>1218.5899999999999</v>
      </c>
      <c r="P10" s="8">
        <v>86.63</v>
      </c>
      <c r="Q10" s="114">
        <f t="shared" si="4"/>
        <v>6.6371952621014085E-2</v>
      </c>
      <c r="R10" s="60">
        <f t="shared" si="16"/>
        <v>1279.1199999999999</v>
      </c>
      <c r="S10" s="61">
        <v>1108.76</v>
      </c>
      <c r="T10" s="61">
        <v>170.36</v>
      </c>
      <c r="U10" s="114">
        <f t="shared" si="5"/>
        <v>0.13318531490399652</v>
      </c>
      <c r="V10" s="13">
        <v>1720.53</v>
      </c>
      <c r="W10" s="8">
        <v>1462.46</v>
      </c>
      <c r="X10" s="8">
        <v>258.08</v>
      </c>
      <c r="Y10" s="114">
        <f t="shared" si="6"/>
        <v>0.15000029060812656</v>
      </c>
      <c r="Z10" s="13">
        <v>1587.8</v>
      </c>
      <c r="AA10" s="8">
        <v>1397.26</v>
      </c>
      <c r="AB10" s="8">
        <v>190.54</v>
      </c>
      <c r="AC10" s="114">
        <f t="shared" si="7"/>
        <v>0.12000251920896839</v>
      </c>
      <c r="AD10" s="13">
        <v>1721.52</v>
      </c>
      <c r="AE10" s="8">
        <v>1689.18</v>
      </c>
      <c r="AF10" s="8">
        <f t="shared" si="8"/>
        <v>32.339999999999918</v>
      </c>
      <c r="AG10" s="114">
        <f t="shared" si="9"/>
        <v>1.8785724243691574E-2</v>
      </c>
      <c r="AH10" s="13">
        <v>1266.4000000000001</v>
      </c>
      <c r="AI10" s="8">
        <v>1173.08</v>
      </c>
      <c r="AJ10" s="8">
        <v>93.32</v>
      </c>
      <c r="AK10" s="114">
        <f t="shared" si="10"/>
        <v>7.3689197725837013E-2</v>
      </c>
      <c r="AL10" s="13">
        <v>1877.45</v>
      </c>
      <c r="AM10" s="8">
        <v>1777.45</v>
      </c>
      <c r="AN10" s="8">
        <f t="shared" si="11"/>
        <v>100</v>
      </c>
      <c r="AO10" s="114">
        <f t="shared" si="12"/>
        <v>5.3263735385762602E-2</v>
      </c>
      <c r="AP10" s="13">
        <v>2070.96</v>
      </c>
      <c r="AQ10" s="8">
        <v>1492.56</v>
      </c>
      <c r="AR10" s="8">
        <v>578.41</v>
      </c>
      <c r="AS10" s="114">
        <f t="shared" si="13"/>
        <v>0.2792955923822768</v>
      </c>
      <c r="AT10" s="13">
        <f t="shared" si="14"/>
        <v>1446.51</v>
      </c>
      <c r="AU10" s="8">
        <f t="shared" si="0"/>
        <v>1329.58</v>
      </c>
      <c r="AV10" s="8">
        <f t="shared" si="0"/>
        <v>113.675</v>
      </c>
      <c r="AW10" s="78">
        <f t="shared" si="0"/>
        <v>8.6624916581349937E-2</v>
      </c>
    </row>
    <row r="11" spans="1:49" x14ac:dyDescent="0.25">
      <c r="A11" s="10" t="s">
        <v>14</v>
      </c>
      <c r="B11" s="60">
        <v>1576.05</v>
      </c>
      <c r="C11" s="61">
        <v>1318.44</v>
      </c>
      <c r="D11" s="61">
        <v>257.61</v>
      </c>
      <c r="E11" s="114">
        <f t="shared" si="1"/>
        <v>0.16345293613781289</v>
      </c>
      <c r="F11" s="13">
        <v>1630.1</v>
      </c>
      <c r="G11" s="8">
        <v>1397.46</v>
      </c>
      <c r="H11" s="8">
        <v>232.64</v>
      </c>
      <c r="I11" s="114">
        <f t="shared" si="2"/>
        <v>0.1427151708484142</v>
      </c>
      <c r="J11" s="13">
        <v>1663.36</v>
      </c>
      <c r="K11" s="8">
        <v>1584.23</v>
      </c>
      <c r="L11" s="8">
        <v>79.13</v>
      </c>
      <c r="M11" s="114">
        <f t="shared" si="3"/>
        <v>4.7572383609080414E-2</v>
      </c>
      <c r="N11" s="13">
        <f t="shared" si="15"/>
        <v>1663.36</v>
      </c>
      <c r="O11" s="8">
        <v>1505.1</v>
      </c>
      <c r="P11" s="8">
        <v>158.26</v>
      </c>
      <c r="Q11" s="114">
        <f t="shared" si="4"/>
        <v>9.5144767218160828E-2</v>
      </c>
      <c r="R11" s="60">
        <f t="shared" si="16"/>
        <v>1630.1</v>
      </c>
      <c r="S11" s="61">
        <v>1389.54</v>
      </c>
      <c r="T11" s="61">
        <v>240.56</v>
      </c>
      <c r="U11" s="114">
        <f t="shared" si="5"/>
        <v>0.14757376848046133</v>
      </c>
      <c r="V11" s="13">
        <v>2408.73</v>
      </c>
      <c r="W11" s="8">
        <v>2047.42</v>
      </c>
      <c r="X11" s="8">
        <v>361.32</v>
      </c>
      <c r="Y11" s="114">
        <f t="shared" si="6"/>
        <v>0.1500043591436151</v>
      </c>
      <c r="Z11" s="13">
        <v>1587.8</v>
      </c>
      <c r="AA11" s="8">
        <v>1397.26</v>
      </c>
      <c r="AB11" s="8">
        <v>190.54</v>
      </c>
      <c r="AC11" s="114">
        <f t="shared" si="7"/>
        <v>0.12000251920896839</v>
      </c>
      <c r="AD11" s="13">
        <v>1721.52</v>
      </c>
      <c r="AE11" s="8">
        <v>1689.18</v>
      </c>
      <c r="AF11" s="8">
        <f t="shared" si="8"/>
        <v>32.339999999999918</v>
      </c>
      <c r="AG11" s="114">
        <f t="shared" si="9"/>
        <v>1.8785724243691574E-2</v>
      </c>
      <c r="AH11" s="13">
        <v>1266.4000000000001</v>
      </c>
      <c r="AI11" s="8">
        <v>1173.08</v>
      </c>
      <c r="AJ11" s="8">
        <v>93.32</v>
      </c>
      <c r="AK11" s="114">
        <f t="shared" si="10"/>
        <v>7.3689197725837013E-2</v>
      </c>
      <c r="AL11" s="13">
        <v>1877.45</v>
      </c>
      <c r="AM11" s="8">
        <v>1777.45</v>
      </c>
      <c r="AN11" s="8">
        <f t="shared" si="11"/>
        <v>100</v>
      </c>
      <c r="AO11" s="114">
        <f t="shared" si="12"/>
        <v>5.3263735385762602E-2</v>
      </c>
      <c r="AP11" s="13">
        <v>2070.96</v>
      </c>
      <c r="AQ11" s="8">
        <v>1492.56</v>
      </c>
      <c r="AR11" s="8">
        <v>578.41</v>
      </c>
      <c r="AS11" s="114">
        <f t="shared" si="13"/>
        <v>0.2792955923822768</v>
      </c>
      <c r="AT11" s="13">
        <f t="shared" si="14"/>
        <v>1663.36</v>
      </c>
      <c r="AU11" s="8">
        <f t="shared" si="0"/>
        <v>1498.83</v>
      </c>
      <c r="AV11" s="8">
        <f t="shared" si="0"/>
        <v>174.39999999999998</v>
      </c>
      <c r="AW11" s="78">
        <f t="shared" si="0"/>
        <v>0.10757364321356461</v>
      </c>
    </row>
    <row r="12" spans="1:49" x14ac:dyDescent="0.25">
      <c r="B12" s="59"/>
      <c r="C12" s="50"/>
      <c r="D12" s="50"/>
      <c r="E12" s="117"/>
      <c r="F12" s="15"/>
      <c r="G12" s="5"/>
      <c r="H12" s="5"/>
      <c r="I12" s="16"/>
      <c r="J12" s="15"/>
      <c r="K12" s="5"/>
      <c r="L12" s="5"/>
      <c r="M12" s="21"/>
      <c r="N12" s="15"/>
      <c r="O12" s="6"/>
      <c r="P12" s="6"/>
      <c r="Q12" s="75"/>
      <c r="R12" s="15"/>
      <c r="S12" s="6"/>
      <c r="T12" s="6"/>
      <c r="U12" s="75"/>
      <c r="V12" s="36"/>
      <c r="W12" s="24"/>
      <c r="X12" s="24"/>
      <c r="Y12" s="34"/>
      <c r="Z12" s="15"/>
      <c r="AA12" s="5"/>
      <c r="AB12" s="5"/>
      <c r="AC12" s="16"/>
      <c r="AD12" s="15"/>
      <c r="AE12" s="5"/>
      <c r="AF12" s="5"/>
      <c r="AG12" s="16"/>
      <c r="AH12" s="15"/>
      <c r="AI12" s="5"/>
      <c r="AJ12" s="5"/>
      <c r="AK12" s="34"/>
      <c r="AL12" s="15"/>
      <c r="AM12" s="5"/>
      <c r="AN12" s="5"/>
      <c r="AO12" s="33"/>
      <c r="AP12" s="15"/>
      <c r="AQ12" s="5"/>
      <c r="AR12" s="5"/>
      <c r="AS12" s="33"/>
      <c r="AT12" s="13"/>
      <c r="AU12" s="8"/>
      <c r="AV12" s="8"/>
      <c r="AW12" s="78"/>
    </row>
    <row r="13" spans="1:49" x14ac:dyDescent="0.25">
      <c r="A13" s="9" t="s">
        <v>15</v>
      </c>
      <c r="B13" s="90"/>
      <c r="C13" s="91"/>
      <c r="D13" s="91"/>
      <c r="E13" s="160"/>
      <c r="F13" s="92"/>
      <c r="G13" s="93"/>
      <c r="H13" s="93"/>
      <c r="I13" s="94"/>
      <c r="J13" s="92"/>
      <c r="K13" s="93"/>
      <c r="L13" s="93"/>
      <c r="M13" s="96"/>
      <c r="N13" s="92"/>
      <c r="O13" s="93"/>
      <c r="P13" s="93"/>
      <c r="Q13" s="94"/>
      <c r="R13" s="92"/>
      <c r="S13" s="84"/>
      <c r="T13" s="84"/>
      <c r="U13" s="87"/>
      <c r="V13" s="92"/>
      <c r="W13" s="93"/>
      <c r="X13" s="93"/>
      <c r="Y13" s="98"/>
      <c r="Z13" s="92"/>
      <c r="AA13" s="93"/>
      <c r="AB13" s="93"/>
      <c r="AC13" s="99"/>
      <c r="AD13" s="92"/>
      <c r="AE13" s="93"/>
      <c r="AF13" s="100"/>
      <c r="AG13" s="99"/>
      <c r="AH13" s="105"/>
      <c r="AI13" s="101"/>
      <c r="AJ13" s="101"/>
      <c r="AK13" s="98"/>
      <c r="AL13" s="92"/>
      <c r="AM13" s="93"/>
      <c r="AN13" s="100"/>
      <c r="AO13" s="98"/>
      <c r="AP13" s="92"/>
      <c r="AQ13" s="93"/>
      <c r="AR13" s="100"/>
      <c r="AS13" s="98"/>
      <c r="AT13" s="92"/>
      <c r="AU13" s="93"/>
      <c r="AV13" s="93"/>
      <c r="AW13" s="161"/>
    </row>
    <row r="14" spans="1:49" x14ac:dyDescent="0.25">
      <c r="A14" s="10" t="s">
        <v>9</v>
      </c>
      <c r="B14" s="60">
        <v>694.28</v>
      </c>
      <c r="C14" s="61">
        <v>606.80999999999995</v>
      </c>
      <c r="D14" s="61">
        <v>87.47</v>
      </c>
      <c r="E14" s="114">
        <f>D14/B14</f>
        <v>0.12598663363484475</v>
      </c>
      <c r="F14" s="13">
        <v>594.29999999999995</v>
      </c>
      <c r="G14" s="8">
        <v>594.29999999999995</v>
      </c>
      <c r="H14" s="8">
        <f>SUM(F14-G14)</f>
        <v>0</v>
      </c>
      <c r="I14" s="114">
        <f>H14/F14</f>
        <v>0</v>
      </c>
      <c r="J14" s="13">
        <v>606.41999999999996</v>
      </c>
      <c r="K14" s="8">
        <v>606.41999999999996</v>
      </c>
      <c r="L14" s="8">
        <v>0</v>
      </c>
      <c r="M14" s="114">
        <f>L14/J14</f>
        <v>0</v>
      </c>
      <c r="N14" s="25"/>
      <c r="O14" s="26"/>
      <c r="P14" s="26"/>
      <c r="Q14" s="27"/>
      <c r="R14" s="13">
        <v>594.29999999999995</v>
      </c>
      <c r="S14" s="8">
        <v>594.29999999999995</v>
      </c>
      <c r="T14" s="8">
        <v>0</v>
      </c>
      <c r="U14" s="114">
        <f>T14/R14</f>
        <v>0</v>
      </c>
      <c r="V14" s="13">
        <v>539.4</v>
      </c>
      <c r="W14" s="8">
        <v>539.4</v>
      </c>
      <c r="X14" s="8">
        <f>SUM(V14-W14)</f>
        <v>0</v>
      </c>
      <c r="Y14" s="114">
        <f>X14/V14</f>
        <v>0</v>
      </c>
      <c r="Z14" s="25"/>
      <c r="AA14" s="26"/>
      <c r="AB14" s="26"/>
      <c r="AC14" s="27"/>
      <c r="AD14" s="25"/>
      <c r="AE14" s="26"/>
      <c r="AF14" s="26"/>
      <c r="AG14" s="43"/>
      <c r="AH14" s="25"/>
      <c r="AI14" s="26"/>
      <c r="AJ14" s="26"/>
      <c r="AK14" s="43"/>
      <c r="AL14" s="13">
        <v>1207.3599999999999</v>
      </c>
      <c r="AM14" s="8">
        <v>1157.3599999999999</v>
      </c>
      <c r="AN14" s="42">
        <f t="shared" si="11"/>
        <v>50</v>
      </c>
      <c r="AO14" s="114">
        <f>AN14/AL14</f>
        <v>4.1412668963689378E-2</v>
      </c>
      <c r="AP14" s="25"/>
      <c r="AQ14" s="26"/>
      <c r="AR14" s="26"/>
      <c r="AS14" s="43"/>
      <c r="AT14" s="13">
        <f>MEDIAN(AL14,V14,R14,J14,F14)</f>
        <v>594.29999999999995</v>
      </c>
      <c r="AU14" s="8">
        <f t="shared" ref="AU14:AW19" si="17">MEDIAN(AM14,W14,S14,K14,G14)</f>
        <v>594.29999999999995</v>
      </c>
      <c r="AV14" s="8">
        <f t="shared" si="17"/>
        <v>0</v>
      </c>
      <c r="AW14" s="78">
        <f t="shared" si="17"/>
        <v>0</v>
      </c>
    </row>
    <row r="15" spans="1:49" x14ac:dyDescent="0.25">
      <c r="A15" s="10" t="s">
        <v>10</v>
      </c>
      <c r="B15" s="60">
        <v>1458.27</v>
      </c>
      <c r="C15" s="61">
        <v>1274.55</v>
      </c>
      <c r="D15" s="61">
        <v>183.72</v>
      </c>
      <c r="E15" s="114">
        <f t="shared" ref="E15:E19" si="18">D15/B15</f>
        <v>0.12598489991565348</v>
      </c>
      <c r="F15" s="13">
        <v>1195.8599999999999</v>
      </c>
      <c r="G15" s="8">
        <v>1135.7</v>
      </c>
      <c r="H15" s="8">
        <f t="shared" ref="H15:H19" si="19">SUM(F15-G15)</f>
        <v>60.159999999999854</v>
      </c>
      <c r="I15" s="114">
        <f t="shared" ref="I15:I19" si="20">H15/F15</f>
        <v>5.0306892111116566E-2</v>
      </c>
      <c r="J15" s="13">
        <v>1220.26</v>
      </c>
      <c r="K15" s="8">
        <v>1220.26</v>
      </c>
      <c r="L15" s="8">
        <v>0</v>
      </c>
      <c r="M15" s="114">
        <f t="shared" ref="M15:M19" si="21">L15/J15</f>
        <v>0</v>
      </c>
      <c r="N15" s="25"/>
      <c r="O15" s="26"/>
      <c r="P15" s="26"/>
      <c r="Q15" s="27"/>
      <c r="R15" s="13">
        <v>1195.8599999999999</v>
      </c>
      <c r="S15" s="8">
        <v>1135.7</v>
      </c>
      <c r="T15" s="8">
        <v>60.16</v>
      </c>
      <c r="U15" s="114">
        <f t="shared" ref="U15:U19" si="22">T15/R15</f>
        <v>5.0306892111116684E-2</v>
      </c>
      <c r="V15" s="13">
        <v>1078.81</v>
      </c>
      <c r="W15" s="8">
        <v>1078.81</v>
      </c>
      <c r="X15" s="8">
        <f t="shared" ref="X15:X19" si="23">SUM(V15-W15)</f>
        <v>0</v>
      </c>
      <c r="Y15" s="114">
        <f t="shared" ref="Y15:Y19" si="24">X15/V15</f>
        <v>0</v>
      </c>
      <c r="Z15" s="25"/>
      <c r="AA15" s="26"/>
      <c r="AB15" s="26"/>
      <c r="AC15" s="27"/>
      <c r="AD15" s="25"/>
      <c r="AE15" s="26"/>
      <c r="AF15" s="26"/>
      <c r="AG15" s="43"/>
      <c r="AH15" s="25"/>
      <c r="AI15" s="26"/>
      <c r="AJ15" s="26"/>
      <c r="AK15" s="43"/>
      <c r="AL15" s="13">
        <v>1207.3599999999999</v>
      </c>
      <c r="AM15" s="8">
        <v>1107.3599999999999</v>
      </c>
      <c r="AN15" s="42">
        <f t="shared" si="11"/>
        <v>100</v>
      </c>
      <c r="AO15" s="114">
        <f t="shared" ref="AO15:AO19" si="25">AN15/AL15</f>
        <v>8.2825337927378756E-2</v>
      </c>
      <c r="AP15" s="25"/>
      <c r="AQ15" s="26"/>
      <c r="AR15" s="26"/>
      <c r="AS15" s="43"/>
      <c r="AT15" s="13">
        <f t="shared" ref="AT15:AT19" si="26">MEDIAN(AL15,V15,R15,J15,F15)</f>
        <v>1195.8599999999999</v>
      </c>
      <c r="AU15" s="8">
        <f t="shared" si="17"/>
        <v>1135.7</v>
      </c>
      <c r="AV15" s="8">
        <f t="shared" si="17"/>
        <v>60.159999999999854</v>
      </c>
      <c r="AW15" s="78">
        <f t="shared" si="17"/>
        <v>5.0306892111116566E-2</v>
      </c>
    </row>
    <row r="16" spans="1:49" x14ac:dyDescent="0.25">
      <c r="A16" s="10" t="s">
        <v>11</v>
      </c>
      <c r="B16" s="60">
        <v>2013.84</v>
      </c>
      <c r="C16" s="61">
        <v>1760.13</v>
      </c>
      <c r="D16" s="61">
        <f t="shared" ref="D16:D19" si="27">SUM(B16-C16)</f>
        <v>253.70999999999981</v>
      </c>
      <c r="E16" s="114">
        <f t="shared" si="18"/>
        <v>0.12598319628173033</v>
      </c>
      <c r="F16" s="13">
        <v>1497.52</v>
      </c>
      <c r="G16" s="8">
        <v>1407.2</v>
      </c>
      <c r="H16" s="8">
        <f t="shared" si="19"/>
        <v>90.319999999999936</v>
      </c>
      <c r="I16" s="114">
        <f t="shared" si="20"/>
        <v>6.031305091083921E-2</v>
      </c>
      <c r="J16" s="13">
        <v>1528.08</v>
      </c>
      <c r="K16" s="8">
        <v>1528.08</v>
      </c>
      <c r="L16" s="8">
        <v>0</v>
      </c>
      <c r="M16" s="114">
        <f t="shared" si="21"/>
        <v>0</v>
      </c>
      <c r="N16" s="25"/>
      <c r="O16" s="26"/>
      <c r="P16" s="26"/>
      <c r="Q16" s="27"/>
      <c r="R16" s="13">
        <v>1497.52</v>
      </c>
      <c r="S16" s="8">
        <v>1407.2</v>
      </c>
      <c r="T16" s="8">
        <v>90.32</v>
      </c>
      <c r="U16" s="114">
        <f t="shared" si="22"/>
        <v>6.0313050910839251E-2</v>
      </c>
      <c r="V16" s="13">
        <v>1510.34</v>
      </c>
      <c r="W16" s="8">
        <v>1510.34</v>
      </c>
      <c r="X16" s="8">
        <f t="shared" si="23"/>
        <v>0</v>
      </c>
      <c r="Y16" s="114">
        <f t="shared" si="24"/>
        <v>0</v>
      </c>
      <c r="Z16" s="25"/>
      <c r="AA16" s="26"/>
      <c r="AB16" s="26"/>
      <c r="AC16" s="27"/>
      <c r="AD16" s="25"/>
      <c r="AE16" s="26"/>
      <c r="AF16" s="26"/>
      <c r="AG16" s="43"/>
      <c r="AH16" s="25"/>
      <c r="AI16" s="26"/>
      <c r="AJ16" s="26"/>
      <c r="AK16" s="43"/>
      <c r="AL16" s="13">
        <v>1207.3599999999999</v>
      </c>
      <c r="AM16" s="8">
        <v>1107.3599999999999</v>
      </c>
      <c r="AN16" s="42">
        <f t="shared" si="11"/>
        <v>100</v>
      </c>
      <c r="AO16" s="114">
        <f t="shared" si="25"/>
        <v>8.2825337927378756E-2</v>
      </c>
      <c r="AP16" s="25"/>
      <c r="AQ16" s="26"/>
      <c r="AR16" s="26"/>
      <c r="AS16" s="43"/>
      <c r="AT16" s="13">
        <f t="shared" si="26"/>
        <v>1497.52</v>
      </c>
      <c r="AU16" s="8">
        <f t="shared" si="17"/>
        <v>1407.2</v>
      </c>
      <c r="AV16" s="8">
        <f t="shared" si="17"/>
        <v>90.319999999999936</v>
      </c>
      <c r="AW16" s="78">
        <f t="shared" si="17"/>
        <v>6.031305091083921E-2</v>
      </c>
    </row>
    <row r="17" spans="1:49" x14ac:dyDescent="0.25">
      <c r="A17" s="10" t="s">
        <v>12</v>
      </c>
      <c r="B17" s="60">
        <v>2013.84</v>
      </c>
      <c r="C17" s="61">
        <v>1760.13</v>
      </c>
      <c r="D17" s="61">
        <f t="shared" si="27"/>
        <v>253.70999999999981</v>
      </c>
      <c r="E17" s="114">
        <f t="shared" si="18"/>
        <v>0.12598319628173033</v>
      </c>
      <c r="F17" s="13">
        <v>1744.52</v>
      </c>
      <c r="G17" s="8">
        <v>1629.5</v>
      </c>
      <c r="H17" s="8">
        <f t="shared" si="19"/>
        <v>115.01999999999998</v>
      </c>
      <c r="I17" s="114">
        <f t="shared" si="20"/>
        <v>6.5932176185999572E-2</v>
      </c>
      <c r="J17" s="13">
        <v>1780.12</v>
      </c>
      <c r="K17" s="8">
        <v>1780.12</v>
      </c>
      <c r="L17" s="8">
        <v>0</v>
      </c>
      <c r="M17" s="114">
        <f t="shared" si="21"/>
        <v>0</v>
      </c>
      <c r="N17" s="25"/>
      <c r="O17" s="26"/>
      <c r="P17" s="26"/>
      <c r="Q17" s="27"/>
      <c r="R17" s="13">
        <v>1744.52</v>
      </c>
      <c r="S17" s="8">
        <v>1629.49</v>
      </c>
      <c r="T17" s="8">
        <v>115.03</v>
      </c>
      <c r="U17" s="114">
        <f t="shared" si="22"/>
        <v>6.5937908421800834E-2</v>
      </c>
      <c r="V17" s="13">
        <v>1510.34</v>
      </c>
      <c r="W17" s="8">
        <v>1510.34</v>
      </c>
      <c r="X17" s="8">
        <f t="shared" si="23"/>
        <v>0</v>
      </c>
      <c r="Y17" s="114">
        <f t="shared" si="24"/>
        <v>0</v>
      </c>
      <c r="Z17" s="25"/>
      <c r="AA17" s="26"/>
      <c r="AB17" s="26"/>
      <c r="AC17" s="27"/>
      <c r="AD17" s="25"/>
      <c r="AE17" s="26"/>
      <c r="AF17" s="26"/>
      <c r="AG17" s="43"/>
      <c r="AH17" s="25"/>
      <c r="AI17" s="26"/>
      <c r="AJ17" s="26"/>
      <c r="AK17" s="43"/>
      <c r="AL17" s="13">
        <v>1207.3599999999999</v>
      </c>
      <c r="AM17" s="8">
        <v>1107.3599999999999</v>
      </c>
      <c r="AN17" s="42">
        <f t="shared" si="11"/>
        <v>100</v>
      </c>
      <c r="AO17" s="114">
        <f t="shared" si="25"/>
        <v>8.2825337927378756E-2</v>
      </c>
      <c r="AP17" s="25"/>
      <c r="AQ17" s="26"/>
      <c r="AR17" s="26"/>
      <c r="AS17" s="43"/>
      <c r="AT17" s="13">
        <f t="shared" si="26"/>
        <v>1744.52</v>
      </c>
      <c r="AU17" s="8">
        <f t="shared" si="17"/>
        <v>1629.49</v>
      </c>
      <c r="AV17" s="8">
        <f t="shared" si="17"/>
        <v>100</v>
      </c>
      <c r="AW17" s="78">
        <f t="shared" si="17"/>
        <v>6.5932176185999572E-2</v>
      </c>
    </row>
    <row r="18" spans="1:49" x14ac:dyDescent="0.25">
      <c r="A18" s="10" t="s">
        <v>13</v>
      </c>
      <c r="B18" s="60">
        <v>1249.96</v>
      </c>
      <c r="C18" s="61">
        <v>1092.53</v>
      </c>
      <c r="D18" s="61">
        <f t="shared" si="27"/>
        <v>157.43000000000006</v>
      </c>
      <c r="E18" s="114">
        <f t="shared" si="18"/>
        <v>0.12594803033697083</v>
      </c>
      <c r="F18" s="13">
        <v>895.96</v>
      </c>
      <c r="G18" s="8">
        <v>865.79</v>
      </c>
      <c r="H18" s="8">
        <f t="shared" si="19"/>
        <v>30.170000000000073</v>
      </c>
      <c r="I18" s="114">
        <f t="shared" si="20"/>
        <v>3.3673378275815964E-2</v>
      </c>
      <c r="J18" s="13">
        <v>914.24</v>
      </c>
      <c r="K18" s="8">
        <v>914.24</v>
      </c>
      <c r="L18" s="8">
        <v>0</v>
      </c>
      <c r="M18" s="114">
        <f t="shared" si="21"/>
        <v>0</v>
      </c>
      <c r="N18" s="25"/>
      <c r="O18" s="26"/>
      <c r="P18" s="26"/>
      <c r="Q18" s="27"/>
      <c r="R18" s="13">
        <v>895.96</v>
      </c>
      <c r="S18" s="8">
        <v>865.79</v>
      </c>
      <c r="T18" s="8">
        <v>30.17</v>
      </c>
      <c r="U18" s="114">
        <f t="shared" si="22"/>
        <v>3.3673378275815888E-2</v>
      </c>
      <c r="V18" s="13">
        <v>1078.81</v>
      </c>
      <c r="W18" s="8">
        <v>1078.81</v>
      </c>
      <c r="X18" s="8">
        <f t="shared" si="23"/>
        <v>0</v>
      </c>
      <c r="Y18" s="114">
        <f t="shared" si="24"/>
        <v>0</v>
      </c>
      <c r="Z18" s="25"/>
      <c r="AA18" s="26"/>
      <c r="AB18" s="26"/>
      <c r="AC18" s="27"/>
      <c r="AD18" s="25"/>
      <c r="AE18" s="26"/>
      <c r="AF18" s="26"/>
      <c r="AG18" s="43"/>
      <c r="AH18" s="25"/>
      <c r="AI18" s="26"/>
      <c r="AJ18" s="26"/>
      <c r="AK18" s="43"/>
      <c r="AL18" s="13">
        <v>1207.3599999999999</v>
      </c>
      <c r="AM18" s="8">
        <v>1107.3599999999999</v>
      </c>
      <c r="AN18" s="42">
        <f t="shared" si="11"/>
        <v>100</v>
      </c>
      <c r="AO18" s="114">
        <f t="shared" si="25"/>
        <v>8.2825337927378756E-2</v>
      </c>
      <c r="AP18" s="25"/>
      <c r="AQ18" s="26"/>
      <c r="AR18" s="26"/>
      <c r="AS18" s="43"/>
      <c r="AT18" s="13">
        <f t="shared" si="26"/>
        <v>914.24</v>
      </c>
      <c r="AU18" s="8">
        <f t="shared" si="17"/>
        <v>914.24</v>
      </c>
      <c r="AV18" s="8">
        <f t="shared" si="17"/>
        <v>30.17</v>
      </c>
      <c r="AW18" s="78">
        <f t="shared" si="17"/>
        <v>3.3673378275815888E-2</v>
      </c>
    </row>
    <row r="19" spans="1:49" x14ac:dyDescent="0.25">
      <c r="A19" s="10" t="s">
        <v>14</v>
      </c>
      <c r="B19" s="60">
        <v>1249.96</v>
      </c>
      <c r="C19" s="61">
        <v>1092.53</v>
      </c>
      <c r="D19" s="61">
        <f t="shared" si="27"/>
        <v>157.43000000000006</v>
      </c>
      <c r="E19" s="114">
        <f t="shared" si="18"/>
        <v>0.12594803033697083</v>
      </c>
      <c r="F19" s="13">
        <v>1142.94</v>
      </c>
      <c r="G19" s="8">
        <v>1088.08</v>
      </c>
      <c r="H19" s="8">
        <f t="shared" si="19"/>
        <v>54.860000000000127</v>
      </c>
      <c r="I19" s="114">
        <f t="shared" si="20"/>
        <v>4.7999020071044958E-2</v>
      </c>
      <c r="J19" s="13">
        <v>1166.26</v>
      </c>
      <c r="K19" s="8">
        <v>1166.26</v>
      </c>
      <c r="L19" s="8">
        <v>0</v>
      </c>
      <c r="M19" s="114">
        <f t="shared" si="21"/>
        <v>0</v>
      </c>
      <c r="N19" s="25"/>
      <c r="O19" s="26"/>
      <c r="P19" s="26"/>
      <c r="Q19" s="27"/>
      <c r="R19" s="13">
        <v>1142.94</v>
      </c>
      <c r="S19" s="8">
        <v>1088.07</v>
      </c>
      <c r="T19" s="8">
        <v>54.87</v>
      </c>
      <c r="U19" s="114">
        <f t="shared" si="22"/>
        <v>4.8007769436715836E-2</v>
      </c>
      <c r="V19" s="13">
        <v>1510.34</v>
      </c>
      <c r="W19" s="8">
        <v>1510.34</v>
      </c>
      <c r="X19" s="8">
        <f t="shared" si="23"/>
        <v>0</v>
      </c>
      <c r="Y19" s="114">
        <f t="shared" si="24"/>
        <v>0</v>
      </c>
      <c r="Z19" s="25"/>
      <c r="AA19" s="26"/>
      <c r="AB19" s="26"/>
      <c r="AC19" s="27"/>
      <c r="AD19" s="25"/>
      <c r="AE19" s="26"/>
      <c r="AF19" s="26"/>
      <c r="AG19" s="43"/>
      <c r="AH19" s="25"/>
      <c r="AI19" s="26"/>
      <c r="AJ19" s="26"/>
      <c r="AK19" s="43"/>
      <c r="AL19" s="13">
        <v>1207.3599999999999</v>
      </c>
      <c r="AM19" s="8">
        <v>1107.3599999999999</v>
      </c>
      <c r="AN19" s="42">
        <f t="shared" si="11"/>
        <v>100</v>
      </c>
      <c r="AO19" s="114">
        <f t="shared" si="25"/>
        <v>8.2825337927378756E-2</v>
      </c>
      <c r="AP19" s="25"/>
      <c r="AQ19" s="26"/>
      <c r="AR19" s="26"/>
      <c r="AS19" s="43"/>
      <c r="AT19" s="13">
        <f t="shared" si="26"/>
        <v>1166.26</v>
      </c>
      <c r="AU19" s="8">
        <f t="shared" si="17"/>
        <v>1107.3599999999999</v>
      </c>
      <c r="AV19" s="8">
        <f t="shared" si="17"/>
        <v>54.860000000000127</v>
      </c>
      <c r="AW19" s="78">
        <f t="shared" si="17"/>
        <v>4.7999020071044958E-2</v>
      </c>
    </row>
    <row r="20" spans="1:49" x14ac:dyDescent="0.25">
      <c r="B20" s="15"/>
      <c r="C20" s="5"/>
      <c r="D20" s="5"/>
      <c r="E20" s="16"/>
      <c r="F20" s="15"/>
      <c r="G20" s="5"/>
      <c r="H20" s="5"/>
      <c r="I20" s="16"/>
      <c r="J20" s="15"/>
      <c r="K20" s="5"/>
      <c r="L20" s="5"/>
      <c r="M20" s="21"/>
      <c r="N20" s="22"/>
      <c r="O20" s="6"/>
      <c r="P20" s="6"/>
      <c r="Q20" s="21"/>
      <c r="R20" s="22"/>
      <c r="S20" s="6"/>
      <c r="T20" s="6"/>
      <c r="U20" s="21"/>
      <c r="V20" s="13"/>
      <c r="W20" s="8"/>
      <c r="X20" s="8"/>
      <c r="Y20" s="34"/>
      <c r="Z20" s="15"/>
      <c r="AA20" s="5"/>
      <c r="AB20" s="5"/>
      <c r="AC20" s="16"/>
      <c r="AD20" s="44"/>
      <c r="AE20" s="35"/>
      <c r="AF20" s="35"/>
      <c r="AG20" s="16"/>
      <c r="AH20" s="15"/>
      <c r="AI20" s="5"/>
      <c r="AJ20" s="5"/>
      <c r="AK20" s="34"/>
      <c r="AL20" s="15"/>
      <c r="AM20" s="5"/>
      <c r="AN20" s="5"/>
      <c r="AO20" s="33"/>
      <c r="AP20" s="15"/>
      <c r="AQ20" s="5"/>
      <c r="AR20" s="24"/>
      <c r="AS20" s="33"/>
      <c r="AT20" s="13"/>
      <c r="AU20" s="8"/>
      <c r="AV20" s="8"/>
      <c r="AW20" s="78"/>
    </row>
    <row r="21" spans="1:49" x14ac:dyDescent="0.25">
      <c r="A21" s="9" t="s">
        <v>19</v>
      </c>
      <c r="B21" s="92"/>
      <c r="C21" s="93"/>
      <c r="D21" s="93"/>
      <c r="E21" s="94"/>
      <c r="F21" s="92"/>
      <c r="G21" s="93"/>
      <c r="H21" s="93"/>
      <c r="I21" s="94"/>
      <c r="J21" s="83"/>
      <c r="K21" s="84"/>
      <c r="L21" s="84"/>
      <c r="M21" s="87"/>
      <c r="N21" s="103"/>
      <c r="O21" s="104"/>
      <c r="P21" s="104"/>
      <c r="Q21" s="96"/>
      <c r="R21" s="103"/>
      <c r="S21" s="104"/>
      <c r="T21" s="104"/>
      <c r="U21" s="96"/>
      <c r="V21" s="92"/>
      <c r="W21" s="93"/>
      <c r="X21" s="93"/>
      <c r="Y21" s="98"/>
      <c r="Z21" s="105"/>
      <c r="AA21" s="101"/>
      <c r="AB21" s="97"/>
      <c r="AC21" s="99"/>
      <c r="AD21" s="92"/>
      <c r="AE21" s="93"/>
      <c r="AF21" s="100"/>
      <c r="AG21" s="99"/>
      <c r="AH21" s="92"/>
      <c r="AI21" s="93"/>
      <c r="AJ21" s="93"/>
      <c r="AK21" s="98"/>
      <c r="AL21" s="92"/>
      <c r="AM21" s="93"/>
      <c r="AN21" s="93"/>
      <c r="AO21" s="98"/>
      <c r="AP21" s="92"/>
      <c r="AQ21" s="93"/>
      <c r="AR21" s="93"/>
      <c r="AS21" s="98"/>
      <c r="AT21" s="92"/>
      <c r="AU21" s="93"/>
      <c r="AV21" s="93"/>
      <c r="AW21" s="161"/>
    </row>
    <row r="22" spans="1:49" x14ac:dyDescent="0.25">
      <c r="A22" s="10" t="s">
        <v>9</v>
      </c>
      <c r="B22" s="60">
        <v>731.1</v>
      </c>
      <c r="C22" s="61">
        <v>628.26</v>
      </c>
      <c r="D22" s="61">
        <v>102.84</v>
      </c>
      <c r="E22" s="114">
        <f>D22/B22</f>
        <v>0.14066475174394746</v>
      </c>
      <c r="F22" s="25"/>
      <c r="G22" s="26"/>
      <c r="H22" s="26"/>
      <c r="I22" s="27"/>
      <c r="J22" s="13">
        <v>762.12</v>
      </c>
      <c r="K22" s="8">
        <v>762.12</v>
      </c>
      <c r="L22" s="8">
        <v>0</v>
      </c>
      <c r="M22" s="114">
        <f>L22/J22</f>
        <v>0</v>
      </c>
      <c r="N22" s="25"/>
      <c r="O22" s="26"/>
      <c r="P22" s="26"/>
      <c r="Q22" s="27"/>
      <c r="R22" s="13">
        <v>746.88</v>
      </c>
      <c r="S22" s="8">
        <v>672.19</v>
      </c>
      <c r="T22" s="8">
        <v>74.69</v>
      </c>
      <c r="U22" s="114">
        <f>T22/R22</f>
        <v>0.10000267780634105</v>
      </c>
      <c r="V22" s="13">
        <v>738.3</v>
      </c>
      <c r="W22" s="8">
        <v>627.55999999999995</v>
      </c>
      <c r="X22" s="8">
        <f>SUM(V22-W22)</f>
        <v>110.74000000000001</v>
      </c>
      <c r="Y22" s="114">
        <f>X22/V22</f>
        <v>0.14999322768522283</v>
      </c>
      <c r="Z22" s="25"/>
      <c r="AA22" s="26"/>
      <c r="AB22" s="26"/>
      <c r="AC22" s="27"/>
      <c r="AD22" s="13">
        <v>1285.43</v>
      </c>
      <c r="AE22" s="8">
        <v>1237.03</v>
      </c>
      <c r="AF22" s="42">
        <f>SUM(AD22-AE22)</f>
        <v>48.400000000000091</v>
      </c>
      <c r="AG22" s="114">
        <f>AF22/AD22</f>
        <v>3.7652769890231357E-2</v>
      </c>
      <c r="AH22" s="36">
        <v>730.38</v>
      </c>
      <c r="AI22" s="24">
        <v>730.38</v>
      </c>
      <c r="AJ22" s="24">
        <v>0</v>
      </c>
      <c r="AK22" s="114">
        <f>AJ22/AH22</f>
        <v>0</v>
      </c>
      <c r="AL22" s="13">
        <v>1480.61</v>
      </c>
      <c r="AM22" s="8">
        <v>1430.61</v>
      </c>
      <c r="AN22" s="42">
        <f t="shared" si="11"/>
        <v>50</v>
      </c>
      <c r="AO22" s="114">
        <f>AN22/AL22</f>
        <v>3.3769865123158702E-2</v>
      </c>
      <c r="AP22" s="25"/>
      <c r="AQ22" s="26"/>
      <c r="AR22" s="26"/>
      <c r="AS22" s="43"/>
      <c r="AT22" s="13">
        <f>MEDIAN(AL22,AH22,AD22,V22,R22,J22)</f>
        <v>754.5</v>
      </c>
      <c r="AU22" s="8">
        <f t="shared" ref="AU22:AW27" si="28">MEDIAN(AM22,AI22,AE22,W22,S22,K22)</f>
        <v>746.25</v>
      </c>
      <c r="AV22" s="8">
        <f t="shared" si="28"/>
        <v>49.200000000000045</v>
      </c>
      <c r="AW22" s="78">
        <f t="shared" si="28"/>
        <v>3.5711317506695026E-2</v>
      </c>
    </row>
    <row r="23" spans="1:49" x14ac:dyDescent="0.25">
      <c r="A23" s="10" t="s">
        <v>10</v>
      </c>
      <c r="B23" s="60">
        <v>1462.28</v>
      </c>
      <c r="C23" s="61">
        <v>1186.3</v>
      </c>
      <c r="D23" s="61">
        <v>275.98</v>
      </c>
      <c r="E23" s="114">
        <f t="shared" ref="E23:E27" si="29">D23/B23</f>
        <v>0.18873266405886699</v>
      </c>
      <c r="F23" s="25"/>
      <c r="G23" s="26"/>
      <c r="H23" s="26"/>
      <c r="I23" s="27"/>
      <c r="J23" s="13">
        <v>1511.56</v>
      </c>
      <c r="K23" s="8">
        <v>1436.62</v>
      </c>
      <c r="L23" s="8">
        <v>74.94</v>
      </c>
      <c r="M23" s="114">
        <f t="shared" ref="M23:M27" si="30">L23/J23</f>
        <v>4.9577919500383712E-2</v>
      </c>
      <c r="N23" s="25"/>
      <c r="O23" s="26"/>
      <c r="P23" s="26"/>
      <c r="Q23" s="27"/>
      <c r="R23" s="13">
        <v>1481.34</v>
      </c>
      <c r="S23" s="8">
        <v>1259.76</v>
      </c>
      <c r="T23" s="8">
        <v>221.58</v>
      </c>
      <c r="U23" s="114">
        <f t="shared" ref="U23:U27" si="31">T23/R23</f>
        <v>0.14958078496496416</v>
      </c>
      <c r="V23" s="13">
        <v>1469.21</v>
      </c>
      <c r="W23" s="8">
        <v>1248.8399999999999</v>
      </c>
      <c r="X23" s="8">
        <v>220.38</v>
      </c>
      <c r="Y23" s="114">
        <f t="shared" ref="Y23:Y27" si="32">X23/V23</f>
        <v>0.14999897904315923</v>
      </c>
      <c r="Z23" s="25"/>
      <c r="AA23" s="26"/>
      <c r="AB23" s="26"/>
      <c r="AC23" s="27"/>
      <c r="AD23" s="13">
        <v>1285.43</v>
      </c>
      <c r="AE23" s="8">
        <v>1185.53</v>
      </c>
      <c r="AF23" s="42">
        <f t="shared" ref="AF23:AF27" si="33">SUM(AD23-AE23)</f>
        <v>99.900000000000091</v>
      </c>
      <c r="AG23" s="114">
        <f t="shared" ref="AG23:AG27" si="34">AF23/AD23</f>
        <v>7.7717184132936129E-2</v>
      </c>
      <c r="AH23" s="36">
        <v>1384.24</v>
      </c>
      <c r="AI23" s="24">
        <v>1173.08</v>
      </c>
      <c r="AJ23" s="24">
        <v>211.16</v>
      </c>
      <c r="AK23" s="114">
        <f t="shared" ref="AK23:AK27" si="35">AJ23/AH23</f>
        <v>0.15254580130613188</v>
      </c>
      <c r="AL23" s="13">
        <v>1480.61</v>
      </c>
      <c r="AM23" s="8">
        <v>1380.61</v>
      </c>
      <c r="AN23" s="42">
        <f t="shared" si="11"/>
        <v>100</v>
      </c>
      <c r="AO23" s="114">
        <f t="shared" ref="AO23:AO27" si="36">AN23/AL23</f>
        <v>6.7539730246317403E-2</v>
      </c>
      <c r="AP23" s="25"/>
      <c r="AQ23" s="26"/>
      <c r="AR23" s="26"/>
      <c r="AS23" s="43"/>
      <c r="AT23" s="13">
        <f t="shared" ref="AT23:AT27" si="37">MEDIAN(AL23,AH23,AD23,V23,R23,J23)</f>
        <v>1474.9099999999999</v>
      </c>
      <c r="AU23" s="8">
        <f t="shared" si="28"/>
        <v>1254.3</v>
      </c>
      <c r="AV23" s="8">
        <f t="shared" si="28"/>
        <v>155.57999999999998</v>
      </c>
      <c r="AW23" s="78">
        <f t="shared" si="28"/>
        <v>0.11364898454895014</v>
      </c>
    </row>
    <row r="24" spans="1:49" x14ac:dyDescent="0.25">
      <c r="A24" s="10" t="s">
        <v>11</v>
      </c>
      <c r="B24" s="60">
        <v>2193.75</v>
      </c>
      <c r="C24" s="61">
        <v>1744.62</v>
      </c>
      <c r="D24" s="61">
        <v>449.13</v>
      </c>
      <c r="E24" s="114">
        <f t="shared" si="29"/>
        <v>0.20473162393162392</v>
      </c>
      <c r="F24" s="25"/>
      <c r="G24" s="26"/>
      <c r="H24" s="26"/>
      <c r="I24" s="27"/>
      <c r="J24" s="13">
        <v>1893.96</v>
      </c>
      <c r="K24" s="8">
        <v>1780.78</v>
      </c>
      <c r="L24" s="8">
        <v>113.18</v>
      </c>
      <c r="M24" s="114">
        <f t="shared" si="30"/>
        <v>5.9758389828718665E-2</v>
      </c>
      <c r="N24" s="25"/>
      <c r="O24" s="26"/>
      <c r="P24" s="26"/>
      <c r="Q24" s="27"/>
      <c r="R24" s="13">
        <v>1856.08</v>
      </c>
      <c r="S24" s="8">
        <v>1559.56</v>
      </c>
      <c r="T24" s="8">
        <v>296.52</v>
      </c>
      <c r="U24" s="114">
        <f t="shared" si="31"/>
        <v>0.15975604499806043</v>
      </c>
      <c r="V24" s="13">
        <v>2094.5500000000002</v>
      </c>
      <c r="W24" s="8">
        <v>1780.38</v>
      </c>
      <c r="X24" s="8">
        <v>314.18</v>
      </c>
      <c r="Y24" s="114">
        <f t="shared" si="32"/>
        <v>0.14999880642620131</v>
      </c>
      <c r="Z24" s="25"/>
      <c r="AA24" s="26"/>
      <c r="AB24" s="26"/>
      <c r="AC24" s="27"/>
      <c r="AD24" s="13">
        <v>1285.43</v>
      </c>
      <c r="AE24" s="8">
        <v>1185.53</v>
      </c>
      <c r="AF24" s="42">
        <f t="shared" si="33"/>
        <v>99.900000000000091</v>
      </c>
      <c r="AG24" s="114">
        <f t="shared" si="34"/>
        <v>7.7717184132936129E-2</v>
      </c>
      <c r="AH24" s="36">
        <v>1824.68</v>
      </c>
      <c r="AI24" s="24">
        <v>1325.6</v>
      </c>
      <c r="AJ24" s="24">
        <v>499.08</v>
      </c>
      <c r="AK24" s="114">
        <f t="shared" si="35"/>
        <v>0.27351645219983778</v>
      </c>
      <c r="AL24" s="13">
        <v>1480.61</v>
      </c>
      <c r="AM24" s="8">
        <v>1380.61</v>
      </c>
      <c r="AN24" s="42">
        <f t="shared" si="11"/>
        <v>100</v>
      </c>
      <c r="AO24" s="114">
        <f t="shared" si="36"/>
        <v>6.7539730246317403E-2</v>
      </c>
      <c r="AP24" s="25"/>
      <c r="AQ24" s="26"/>
      <c r="AR24" s="26"/>
      <c r="AS24" s="43"/>
      <c r="AT24" s="13">
        <f t="shared" si="37"/>
        <v>1840.38</v>
      </c>
      <c r="AU24" s="8">
        <f t="shared" si="28"/>
        <v>1470.085</v>
      </c>
      <c r="AV24" s="8">
        <f t="shared" si="28"/>
        <v>204.85</v>
      </c>
      <c r="AW24" s="78">
        <f t="shared" si="28"/>
        <v>0.11385799527956872</v>
      </c>
    </row>
    <row r="25" spans="1:49" x14ac:dyDescent="0.25">
      <c r="A25" s="10" t="s">
        <v>12</v>
      </c>
      <c r="B25" s="60">
        <v>2193.75</v>
      </c>
      <c r="C25" s="61">
        <v>1744.62</v>
      </c>
      <c r="D25" s="61">
        <v>449.13</v>
      </c>
      <c r="E25" s="114">
        <f t="shared" si="29"/>
        <v>0.20473162393162392</v>
      </c>
      <c r="F25" s="25"/>
      <c r="G25" s="26"/>
      <c r="H25" s="26"/>
      <c r="I25" s="27"/>
      <c r="J25" s="13">
        <v>2276.38</v>
      </c>
      <c r="K25" s="8">
        <v>2124.9499999999998</v>
      </c>
      <c r="L25" s="8">
        <v>151.43</v>
      </c>
      <c r="M25" s="114">
        <f t="shared" si="30"/>
        <v>6.6522285382932547E-2</v>
      </c>
      <c r="N25" s="25"/>
      <c r="O25" s="26"/>
      <c r="P25" s="26"/>
      <c r="Q25" s="27"/>
      <c r="R25" s="13">
        <v>2230.86</v>
      </c>
      <c r="S25" s="8">
        <v>1859.38</v>
      </c>
      <c r="T25" s="8">
        <v>371.48</v>
      </c>
      <c r="U25" s="114">
        <f t="shared" si="31"/>
        <v>0.16651874165120178</v>
      </c>
      <c r="V25" s="13">
        <v>2094.5500000000002</v>
      </c>
      <c r="W25" s="8">
        <v>1780.38</v>
      </c>
      <c r="X25" s="8">
        <v>314.18</v>
      </c>
      <c r="Y25" s="114">
        <f t="shared" si="32"/>
        <v>0.14999880642620131</v>
      </c>
      <c r="Z25" s="25"/>
      <c r="AA25" s="26"/>
      <c r="AB25" s="26"/>
      <c r="AC25" s="27"/>
      <c r="AD25" s="13">
        <v>1285.43</v>
      </c>
      <c r="AE25" s="8">
        <v>1185.53</v>
      </c>
      <c r="AF25" s="42">
        <f t="shared" si="33"/>
        <v>99.900000000000091</v>
      </c>
      <c r="AG25" s="114">
        <f t="shared" si="34"/>
        <v>7.7717184132936129E-2</v>
      </c>
      <c r="AH25" s="36">
        <v>1834.68</v>
      </c>
      <c r="AI25" s="24">
        <v>1325.6</v>
      </c>
      <c r="AJ25" s="24">
        <v>499.08</v>
      </c>
      <c r="AK25" s="114">
        <f t="shared" si="35"/>
        <v>0.27202563934855123</v>
      </c>
      <c r="AL25" s="13">
        <v>1480.61</v>
      </c>
      <c r="AM25" s="8">
        <v>1380.61</v>
      </c>
      <c r="AN25" s="42">
        <f t="shared" si="11"/>
        <v>100</v>
      </c>
      <c r="AO25" s="114">
        <f t="shared" si="36"/>
        <v>6.7539730246317403E-2</v>
      </c>
      <c r="AP25" s="25"/>
      <c r="AQ25" s="26"/>
      <c r="AR25" s="26"/>
      <c r="AS25" s="43"/>
      <c r="AT25" s="13">
        <f t="shared" si="37"/>
        <v>1964.6150000000002</v>
      </c>
      <c r="AU25" s="8">
        <f t="shared" si="28"/>
        <v>1580.4949999999999</v>
      </c>
      <c r="AV25" s="8">
        <f t="shared" si="28"/>
        <v>232.80500000000001</v>
      </c>
      <c r="AW25" s="78">
        <f t="shared" si="28"/>
        <v>0.11385799527956872</v>
      </c>
    </row>
    <row r="26" spans="1:49" x14ac:dyDescent="0.25">
      <c r="A26" s="10" t="s">
        <v>13</v>
      </c>
      <c r="B26" s="60">
        <v>1316.13</v>
      </c>
      <c r="C26" s="61">
        <v>1074.74</v>
      </c>
      <c r="D26" s="61">
        <v>241.39</v>
      </c>
      <c r="E26" s="114">
        <f t="shared" si="29"/>
        <v>0.18340893376794082</v>
      </c>
      <c r="F26" s="25"/>
      <c r="G26" s="26"/>
      <c r="H26" s="26"/>
      <c r="I26" s="27"/>
      <c r="J26" s="13">
        <v>1144.54</v>
      </c>
      <c r="K26" s="8">
        <v>1106.3</v>
      </c>
      <c r="L26" s="8">
        <v>38.24</v>
      </c>
      <c r="M26" s="114">
        <f t="shared" si="30"/>
        <v>3.3410802593181542E-2</v>
      </c>
      <c r="N26" s="25"/>
      <c r="O26" s="26"/>
      <c r="P26" s="26"/>
      <c r="Q26" s="27"/>
      <c r="R26" s="65">
        <v>1121.6600000000001</v>
      </c>
      <c r="S26" s="66">
        <v>972.03</v>
      </c>
      <c r="T26" s="66">
        <v>149.63</v>
      </c>
      <c r="U26" s="114">
        <f t="shared" si="31"/>
        <v>0.13340049569388227</v>
      </c>
      <c r="V26" s="13">
        <v>1469.21</v>
      </c>
      <c r="W26" s="8">
        <v>1248.8399999999999</v>
      </c>
      <c r="X26" s="8">
        <v>220.38</v>
      </c>
      <c r="Y26" s="114">
        <f t="shared" si="32"/>
        <v>0.14999897904315923</v>
      </c>
      <c r="Z26" s="25"/>
      <c r="AA26" s="26"/>
      <c r="AB26" s="26"/>
      <c r="AC26" s="27"/>
      <c r="AD26" s="13">
        <v>1285.43</v>
      </c>
      <c r="AE26" s="8">
        <v>1185.53</v>
      </c>
      <c r="AF26" s="42">
        <f t="shared" si="33"/>
        <v>99.900000000000091</v>
      </c>
      <c r="AG26" s="114">
        <f t="shared" si="34"/>
        <v>7.7717184132936129E-2</v>
      </c>
      <c r="AH26" s="36">
        <v>1218.2</v>
      </c>
      <c r="AI26" s="24">
        <v>1173.08</v>
      </c>
      <c r="AJ26" s="24">
        <v>45.12</v>
      </c>
      <c r="AK26" s="114">
        <f t="shared" si="35"/>
        <v>3.7038253160400589E-2</v>
      </c>
      <c r="AL26" s="13">
        <v>1480.61</v>
      </c>
      <c r="AM26" s="8">
        <v>1380.61</v>
      </c>
      <c r="AN26" s="42">
        <f t="shared" si="11"/>
        <v>100</v>
      </c>
      <c r="AO26" s="114">
        <f t="shared" si="36"/>
        <v>6.7539730246317403E-2</v>
      </c>
      <c r="AP26" s="25"/>
      <c r="AQ26" s="26"/>
      <c r="AR26" s="26"/>
      <c r="AS26" s="43"/>
      <c r="AT26" s="13">
        <f t="shared" si="37"/>
        <v>1251.8150000000001</v>
      </c>
      <c r="AU26" s="8">
        <f t="shared" si="28"/>
        <v>1179.3049999999998</v>
      </c>
      <c r="AV26" s="8">
        <f t="shared" si="28"/>
        <v>99.950000000000045</v>
      </c>
      <c r="AW26" s="78">
        <f t="shared" si="28"/>
        <v>7.2628457189626766E-2</v>
      </c>
    </row>
    <row r="27" spans="1:49" ht="15.75" thickBot="1" x14ac:dyDescent="0.3">
      <c r="A27" s="10" t="s">
        <v>14</v>
      </c>
      <c r="B27" s="67">
        <v>1316.13</v>
      </c>
      <c r="C27" s="68">
        <v>1074.74</v>
      </c>
      <c r="D27" s="68">
        <v>241.39</v>
      </c>
      <c r="E27" s="114">
        <f t="shared" si="29"/>
        <v>0.18340893376794082</v>
      </c>
      <c r="F27" s="37"/>
      <c r="G27" s="38"/>
      <c r="H27" s="38"/>
      <c r="I27" s="39"/>
      <c r="J27" s="18">
        <v>1526.94</v>
      </c>
      <c r="K27" s="19">
        <v>1450.46</v>
      </c>
      <c r="L27" s="19">
        <v>76.48</v>
      </c>
      <c r="M27" s="115">
        <f t="shared" si="30"/>
        <v>5.0087102309193554E-2</v>
      </c>
      <c r="N27" s="37"/>
      <c r="O27" s="38"/>
      <c r="P27" s="38"/>
      <c r="Q27" s="39"/>
      <c r="R27" s="63">
        <v>1496.4</v>
      </c>
      <c r="S27" s="64">
        <v>1271.82</v>
      </c>
      <c r="T27" s="64">
        <v>224.58</v>
      </c>
      <c r="U27" s="115">
        <f t="shared" si="31"/>
        <v>0.15008019246190857</v>
      </c>
      <c r="V27" s="18">
        <v>2094.5500000000002</v>
      </c>
      <c r="W27" s="19">
        <v>1780.38</v>
      </c>
      <c r="X27" s="19">
        <v>314.18</v>
      </c>
      <c r="Y27" s="115">
        <f t="shared" si="32"/>
        <v>0.14999880642620131</v>
      </c>
      <c r="Z27" s="37"/>
      <c r="AA27" s="38"/>
      <c r="AB27" s="38"/>
      <c r="AC27" s="39"/>
      <c r="AD27" s="18">
        <v>1285.43</v>
      </c>
      <c r="AE27" s="19">
        <v>1185.53</v>
      </c>
      <c r="AF27" s="45">
        <f t="shared" si="33"/>
        <v>99.900000000000091</v>
      </c>
      <c r="AG27" s="115">
        <f t="shared" si="34"/>
        <v>7.7717184132936129E-2</v>
      </c>
      <c r="AH27" s="116">
        <v>1292.56</v>
      </c>
      <c r="AI27" s="40">
        <v>1173.08</v>
      </c>
      <c r="AJ27" s="40">
        <v>119.48</v>
      </c>
      <c r="AK27" s="115">
        <f t="shared" si="35"/>
        <v>9.2436714736646663E-2</v>
      </c>
      <c r="AL27" s="18">
        <v>1480.61</v>
      </c>
      <c r="AM27" s="19">
        <v>1380.61</v>
      </c>
      <c r="AN27" s="45">
        <f t="shared" si="11"/>
        <v>100</v>
      </c>
      <c r="AO27" s="115">
        <f t="shared" si="36"/>
        <v>6.7539730246317403E-2</v>
      </c>
      <c r="AP27" s="37"/>
      <c r="AQ27" s="38"/>
      <c r="AR27" s="38"/>
      <c r="AS27" s="48"/>
      <c r="AT27" s="18">
        <f t="shared" si="37"/>
        <v>1488.5050000000001</v>
      </c>
      <c r="AU27" s="19">
        <f t="shared" si="28"/>
        <v>1326.2149999999999</v>
      </c>
      <c r="AV27" s="19">
        <f t="shared" si="28"/>
        <v>109.74000000000001</v>
      </c>
      <c r="AW27" s="80">
        <f t="shared" si="28"/>
        <v>8.5076949434791396E-2</v>
      </c>
    </row>
    <row r="28" spans="1:49" x14ac:dyDescent="0.25">
      <c r="B28" s="120"/>
      <c r="E28" s="121"/>
      <c r="F28" s="120"/>
      <c r="I28" s="121"/>
      <c r="J28" s="120"/>
      <c r="M28" s="121"/>
      <c r="N28" s="120"/>
      <c r="Q28" s="121"/>
      <c r="R28" s="120"/>
      <c r="U28" s="121"/>
      <c r="V28" s="120"/>
      <c r="Y28" s="121"/>
      <c r="Z28" s="120"/>
      <c r="AC28" s="121"/>
      <c r="AD28" s="120"/>
      <c r="AG28" s="121"/>
      <c r="AH28" s="120"/>
      <c r="AK28" s="121"/>
      <c r="AL28" s="120"/>
      <c r="AO28" s="121"/>
      <c r="AP28" s="120"/>
      <c r="AS28" s="121"/>
      <c r="AT28" s="120"/>
      <c r="AW28" s="158"/>
    </row>
    <row r="29" spans="1:49" x14ac:dyDescent="0.25">
      <c r="A29" s="9" t="s">
        <v>74</v>
      </c>
      <c r="B29" s="92"/>
      <c r="C29" s="93"/>
      <c r="D29" s="93"/>
      <c r="E29" s="94"/>
      <c r="F29" s="181"/>
      <c r="G29" s="182"/>
      <c r="H29" s="182"/>
      <c r="I29" s="183"/>
      <c r="J29" s="181"/>
      <c r="K29" s="182"/>
      <c r="L29" s="182"/>
      <c r="M29" s="183"/>
      <c r="N29" s="181"/>
      <c r="O29" s="182"/>
      <c r="P29" s="182"/>
      <c r="Q29" s="183"/>
      <c r="R29" s="103"/>
      <c r="S29" s="104"/>
      <c r="T29" s="104"/>
      <c r="U29" s="96"/>
      <c r="V29" s="168"/>
      <c r="W29" s="169"/>
      <c r="X29" s="169"/>
      <c r="Y29" s="170"/>
      <c r="Z29" s="168"/>
      <c r="AA29" s="169"/>
      <c r="AB29" s="169"/>
      <c r="AC29" s="170"/>
      <c r="AD29" s="168"/>
      <c r="AE29" s="169"/>
      <c r="AF29" s="169"/>
      <c r="AG29" s="170"/>
      <c r="AH29" s="168"/>
      <c r="AI29" s="169"/>
      <c r="AJ29" s="169"/>
      <c r="AK29" s="170"/>
      <c r="AL29" s="168"/>
      <c r="AM29" s="169"/>
      <c r="AN29" s="169"/>
      <c r="AO29" s="170"/>
      <c r="AP29" s="168"/>
      <c r="AQ29" s="169"/>
      <c r="AR29" s="169"/>
      <c r="AS29" s="170"/>
      <c r="AT29" s="168"/>
      <c r="AU29" s="169"/>
      <c r="AV29" s="169"/>
      <c r="AW29" s="170"/>
    </row>
    <row r="30" spans="1:49" x14ac:dyDescent="0.25">
      <c r="A30" s="10" t="s">
        <v>9</v>
      </c>
      <c r="B30" s="60">
        <v>507.86</v>
      </c>
      <c r="C30" s="61">
        <v>436.3</v>
      </c>
      <c r="D30" s="61">
        <v>71.56</v>
      </c>
      <c r="E30" s="114">
        <f>D30/B30</f>
        <v>0.14090497381168038</v>
      </c>
      <c r="F30" s="175"/>
      <c r="G30" s="178"/>
      <c r="H30" s="178"/>
      <c r="I30" s="172"/>
      <c r="J30" s="176"/>
      <c r="K30" s="179"/>
      <c r="L30" s="184"/>
      <c r="M30" s="173"/>
      <c r="N30" s="176"/>
      <c r="O30" s="179"/>
      <c r="P30" s="184"/>
      <c r="Q30" s="173"/>
      <c r="R30" s="60">
        <v>621.44000000000005</v>
      </c>
      <c r="S30" s="61">
        <v>621.44000000000005</v>
      </c>
      <c r="T30" s="61">
        <v>0</v>
      </c>
      <c r="U30" s="114">
        <f>T30/R30</f>
        <v>0</v>
      </c>
      <c r="V30" s="176"/>
      <c r="W30" s="179"/>
      <c r="X30" s="184"/>
      <c r="Y30" s="173"/>
      <c r="Z30" s="176"/>
      <c r="AA30" s="179"/>
      <c r="AB30" s="184"/>
      <c r="AC30" s="173"/>
      <c r="AD30" s="176"/>
      <c r="AE30" s="179"/>
      <c r="AF30" s="184"/>
      <c r="AG30" s="173"/>
      <c r="AH30" s="176"/>
      <c r="AI30" s="179"/>
      <c r="AJ30" s="184"/>
      <c r="AK30" s="173"/>
      <c r="AL30" s="176"/>
      <c r="AM30" s="179"/>
      <c r="AN30" s="184"/>
      <c r="AO30" s="173"/>
      <c r="AP30" s="176"/>
      <c r="AQ30" s="179"/>
      <c r="AR30" s="184"/>
      <c r="AS30" s="173"/>
      <c r="AT30" s="13">
        <f>MEDIAN(R30)</f>
        <v>621.44000000000005</v>
      </c>
      <c r="AU30" s="13">
        <f t="shared" ref="AU30:AW35" si="38">MEDIAN(S30)</f>
        <v>621.44000000000005</v>
      </c>
      <c r="AV30" s="13">
        <f t="shared" si="38"/>
        <v>0</v>
      </c>
      <c r="AW30" s="78">
        <f t="shared" si="38"/>
        <v>0</v>
      </c>
    </row>
    <row r="31" spans="1:49" x14ac:dyDescent="0.25">
      <c r="A31" s="10" t="s">
        <v>10</v>
      </c>
      <c r="B31" s="60">
        <v>1015.31</v>
      </c>
      <c r="C31" s="61">
        <v>872.23</v>
      </c>
      <c r="D31" s="61">
        <v>143.08000000000001</v>
      </c>
      <c r="E31" s="114">
        <f t="shared" ref="E31:E35" si="39">D31/B31</f>
        <v>0.14092247687898279</v>
      </c>
      <c r="F31" s="25"/>
      <c r="G31" s="179"/>
      <c r="H31" s="179"/>
      <c r="I31" s="43"/>
      <c r="J31" s="176"/>
      <c r="K31" s="179"/>
      <c r="L31" s="184"/>
      <c r="M31" s="173"/>
      <c r="N31" s="176"/>
      <c r="O31" s="179"/>
      <c r="P31" s="184"/>
      <c r="Q31" s="173"/>
      <c r="R31" s="60">
        <v>1230.4000000000001</v>
      </c>
      <c r="S31" s="61">
        <v>1169.5</v>
      </c>
      <c r="T31" s="61">
        <v>60.9</v>
      </c>
      <c r="U31" s="114">
        <f>T31/R31</f>
        <v>4.9496098829648887E-2</v>
      </c>
      <c r="V31" s="176"/>
      <c r="W31" s="179"/>
      <c r="X31" s="184"/>
      <c r="Y31" s="173"/>
      <c r="Z31" s="176"/>
      <c r="AA31" s="179"/>
      <c r="AB31" s="184"/>
      <c r="AC31" s="173"/>
      <c r="AD31" s="176"/>
      <c r="AE31" s="179"/>
      <c r="AF31" s="184"/>
      <c r="AG31" s="173"/>
      <c r="AH31" s="176"/>
      <c r="AI31" s="179"/>
      <c r="AJ31" s="184"/>
      <c r="AK31" s="173"/>
      <c r="AL31" s="176"/>
      <c r="AM31" s="179"/>
      <c r="AN31" s="184"/>
      <c r="AO31" s="173"/>
      <c r="AP31" s="176"/>
      <c r="AQ31" s="179"/>
      <c r="AR31" s="184"/>
      <c r="AS31" s="173"/>
      <c r="AT31" s="13">
        <f t="shared" ref="AT31:AT35" si="40">MEDIAN(R31)</f>
        <v>1230.4000000000001</v>
      </c>
      <c r="AU31" s="13">
        <f t="shared" si="38"/>
        <v>1169.5</v>
      </c>
      <c r="AV31" s="13">
        <f t="shared" si="38"/>
        <v>60.9</v>
      </c>
      <c r="AW31" s="78">
        <f t="shared" si="38"/>
        <v>4.9496098829648887E-2</v>
      </c>
    </row>
    <row r="32" spans="1:49" x14ac:dyDescent="0.25">
      <c r="A32" s="10" t="s">
        <v>11</v>
      </c>
      <c r="B32" s="60">
        <v>1523.17</v>
      </c>
      <c r="C32" s="61">
        <v>1308.56</v>
      </c>
      <c r="D32" s="61">
        <v>214.61</v>
      </c>
      <c r="E32" s="114">
        <f t="shared" si="39"/>
        <v>0.14089694518668303</v>
      </c>
      <c r="F32" s="176"/>
      <c r="G32" s="179"/>
      <c r="H32" s="179"/>
      <c r="I32" s="173"/>
      <c r="J32" s="176"/>
      <c r="K32" s="179"/>
      <c r="L32" s="184"/>
      <c r="M32" s="173"/>
      <c r="N32" s="176"/>
      <c r="O32" s="179"/>
      <c r="P32" s="184"/>
      <c r="Q32" s="173"/>
      <c r="R32" s="60">
        <v>1541.6</v>
      </c>
      <c r="S32" s="61">
        <v>1449.58</v>
      </c>
      <c r="T32" s="61">
        <v>92.02</v>
      </c>
      <c r="U32" s="114">
        <f t="shared" ref="U32:U35" si="41">T32/R32</f>
        <v>5.9691229891022317E-2</v>
      </c>
      <c r="V32" s="176"/>
      <c r="W32" s="179"/>
      <c r="X32" s="184"/>
      <c r="Y32" s="173"/>
      <c r="Z32" s="176"/>
      <c r="AA32" s="179"/>
      <c r="AB32" s="184"/>
      <c r="AC32" s="173"/>
      <c r="AD32" s="176"/>
      <c r="AE32" s="179"/>
      <c r="AF32" s="184"/>
      <c r="AG32" s="173"/>
      <c r="AH32" s="176"/>
      <c r="AI32" s="179"/>
      <c r="AJ32" s="184"/>
      <c r="AK32" s="173"/>
      <c r="AL32" s="176"/>
      <c r="AM32" s="179"/>
      <c r="AN32" s="184"/>
      <c r="AO32" s="173"/>
      <c r="AP32" s="176"/>
      <c r="AQ32" s="179"/>
      <c r="AR32" s="184"/>
      <c r="AS32" s="173"/>
      <c r="AT32" s="13">
        <f t="shared" si="40"/>
        <v>1541.6</v>
      </c>
      <c r="AU32" s="13">
        <f t="shared" si="38"/>
        <v>1449.58</v>
      </c>
      <c r="AV32" s="13">
        <f t="shared" si="38"/>
        <v>92.02</v>
      </c>
      <c r="AW32" s="78">
        <f t="shared" si="38"/>
        <v>5.9691229891022317E-2</v>
      </c>
    </row>
    <row r="33" spans="1:49" x14ac:dyDescent="0.25">
      <c r="A33" s="10" t="s">
        <v>12</v>
      </c>
      <c r="B33" s="60">
        <v>1523.17</v>
      </c>
      <c r="C33" s="61">
        <v>1308.56</v>
      </c>
      <c r="D33" s="61">
        <v>214.61</v>
      </c>
      <c r="E33" s="114">
        <f t="shared" si="39"/>
        <v>0.14089694518668303</v>
      </c>
      <c r="F33" s="176"/>
      <c r="G33" s="179"/>
      <c r="H33" s="179"/>
      <c r="I33" s="173"/>
      <c r="J33" s="176"/>
      <c r="K33" s="179"/>
      <c r="L33" s="184"/>
      <c r="M33" s="173"/>
      <c r="N33" s="176"/>
      <c r="O33" s="179"/>
      <c r="P33" s="184"/>
      <c r="Q33" s="173"/>
      <c r="R33" s="60">
        <v>1852.82</v>
      </c>
      <c r="S33" s="61">
        <v>1729.68</v>
      </c>
      <c r="T33" s="61">
        <v>123.14</v>
      </c>
      <c r="U33" s="114">
        <f t="shared" si="41"/>
        <v>6.6460854265390057E-2</v>
      </c>
      <c r="V33" s="176"/>
      <c r="W33" s="179"/>
      <c r="X33" s="184"/>
      <c r="Y33" s="173"/>
      <c r="Z33" s="176"/>
      <c r="AA33" s="179"/>
      <c r="AB33" s="184"/>
      <c r="AC33" s="173"/>
      <c r="AD33" s="176"/>
      <c r="AE33" s="179"/>
      <c r="AF33" s="184"/>
      <c r="AG33" s="173"/>
      <c r="AH33" s="176"/>
      <c r="AI33" s="179"/>
      <c r="AJ33" s="184"/>
      <c r="AK33" s="173"/>
      <c r="AL33" s="176"/>
      <c r="AM33" s="179"/>
      <c r="AN33" s="184"/>
      <c r="AO33" s="173"/>
      <c r="AP33" s="176"/>
      <c r="AQ33" s="179"/>
      <c r="AR33" s="184"/>
      <c r="AS33" s="173"/>
      <c r="AT33" s="13">
        <f t="shared" si="40"/>
        <v>1852.82</v>
      </c>
      <c r="AU33" s="13">
        <f t="shared" si="38"/>
        <v>1729.68</v>
      </c>
      <c r="AV33" s="13">
        <f t="shared" si="38"/>
        <v>123.14</v>
      </c>
      <c r="AW33" s="78">
        <f t="shared" si="38"/>
        <v>6.6460854265390057E-2</v>
      </c>
    </row>
    <row r="34" spans="1:49" x14ac:dyDescent="0.25">
      <c r="A34" s="10" t="s">
        <v>13</v>
      </c>
      <c r="B34" s="60">
        <v>914.96</v>
      </c>
      <c r="C34" s="61">
        <v>786.11</v>
      </c>
      <c r="D34" s="61">
        <v>128.85</v>
      </c>
      <c r="E34" s="114">
        <f t="shared" si="39"/>
        <v>0.140825828451517</v>
      </c>
      <c r="F34" s="176"/>
      <c r="G34" s="179"/>
      <c r="H34" s="179"/>
      <c r="I34" s="173"/>
      <c r="J34" s="175"/>
      <c r="K34" s="178"/>
      <c r="L34" s="185"/>
      <c r="M34" s="172"/>
      <c r="N34" s="175"/>
      <c r="O34" s="178"/>
      <c r="P34" s="185"/>
      <c r="Q34" s="172"/>
      <c r="R34" s="153">
        <v>932.66</v>
      </c>
      <c r="S34" s="154">
        <v>901.54</v>
      </c>
      <c r="T34" s="154">
        <v>31.12</v>
      </c>
      <c r="U34" s="114">
        <f t="shared" si="41"/>
        <v>3.336692899877769E-2</v>
      </c>
      <c r="V34" s="175"/>
      <c r="W34" s="178"/>
      <c r="X34" s="185"/>
      <c r="Y34" s="172"/>
      <c r="Z34" s="175"/>
      <c r="AA34" s="178"/>
      <c r="AB34" s="185"/>
      <c r="AC34" s="172"/>
      <c r="AD34" s="175"/>
      <c r="AE34" s="178"/>
      <c r="AF34" s="185"/>
      <c r="AG34" s="172"/>
      <c r="AH34" s="175"/>
      <c r="AI34" s="178"/>
      <c r="AJ34" s="185"/>
      <c r="AK34" s="172"/>
      <c r="AL34" s="175"/>
      <c r="AM34" s="178"/>
      <c r="AN34" s="185"/>
      <c r="AO34" s="172"/>
      <c r="AP34" s="175"/>
      <c r="AQ34" s="178"/>
      <c r="AR34" s="185"/>
      <c r="AS34" s="172"/>
      <c r="AT34" s="13">
        <f t="shared" si="40"/>
        <v>932.66</v>
      </c>
      <c r="AU34" s="13">
        <f t="shared" si="38"/>
        <v>901.54</v>
      </c>
      <c r="AV34" s="13">
        <f t="shared" si="38"/>
        <v>31.12</v>
      </c>
      <c r="AW34" s="78">
        <f t="shared" si="38"/>
        <v>3.336692899877769E-2</v>
      </c>
    </row>
    <row r="35" spans="1:49" ht="15.75" thickBot="1" x14ac:dyDescent="0.3">
      <c r="A35" s="10" t="s">
        <v>14</v>
      </c>
      <c r="B35" s="67">
        <v>914.96</v>
      </c>
      <c r="C35" s="68">
        <v>786.11</v>
      </c>
      <c r="D35" s="68">
        <v>128.85</v>
      </c>
      <c r="E35" s="115">
        <f t="shared" si="39"/>
        <v>0.140825828451517</v>
      </c>
      <c r="F35" s="177"/>
      <c r="G35" s="180"/>
      <c r="H35" s="180"/>
      <c r="I35" s="174"/>
      <c r="J35" s="177"/>
      <c r="K35" s="180"/>
      <c r="L35" s="180"/>
      <c r="M35" s="171"/>
      <c r="N35" s="177"/>
      <c r="O35" s="180"/>
      <c r="P35" s="180"/>
      <c r="Q35" s="171"/>
      <c r="R35" s="155">
        <v>1243.8599999999999</v>
      </c>
      <c r="S35" s="156">
        <v>1181.6199999999999</v>
      </c>
      <c r="T35" s="156">
        <v>62.24</v>
      </c>
      <c r="U35" s="115">
        <f t="shared" si="41"/>
        <v>5.0037785602881357E-2</v>
      </c>
      <c r="V35" s="177"/>
      <c r="W35" s="180"/>
      <c r="X35" s="180"/>
      <c r="Y35" s="171"/>
      <c r="Z35" s="177"/>
      <c r="AA35" s="180"/>
      <c r="AB35" s="180"/>
      <c r="AC35" s="171"/>
      <c r="AD35" s="177"/>
      <c r="AE35" s="180"/>
      <c r="AF35" s="180"/>
      <c r="AG35" s="171"/>
      <c r="AH35" s="177"/>
      <c r="AI35" s="180"/>
      <c r="AJ35" s="180"/>
      <c r="AK35" s="171"/>
      <c r="AL35" s="177"/>
      <c r="AM35" s="180"/>
      <c r="AN35" s="180"/>
      <c r="AO35" s="171"/>
      <c r="AP35" s="177"/>
      <c r="AQ35" s="180"/>
      <c r="AR35" s="180"/>
      <c r="AS35" s="171"/>
      <c r="AT35" s="18">
        <f t="shared" si="40"/>
        <v>1243.8599999999999</v>
      </c>
      <c r="AU35" s="18">
        <f t="shared" si="38"/>
        <v>1181.6199999999999</v>
      </c>
      <c r="AV35" s="18">
        <f t="shared" si="38"/>
        <v>62.24</v>
      </c>
      <c r="AW35" s="80">
        <f t="shared" si="38"/>
        <v>5.0037785602881357E-2</v>
      </c>
    </row>
  </sheetData>
  <mergeCells count="12">
    <mergeCell ref="AT3:AW3"/>
    <mergeCell ref="B3:E3"/>
    <mergeCell ref="F3:I3"/>
    <mergeCell ref="J3:M3"/>
    <mergeCell ref="N3:Q3"/>
    <mergeCell ref="R3:U3"/>
    <mergeCell ref="V3:Y3"/>
    <mergeCell ref="Z3:AC3"/>
    <mergeCell ref="AD3:AG3"/>
    <mergeCell ref="AH3:AK3"/>
    <mergeCell ref="AL3:AO3"/>
    <mergeCell ref="AP3:AS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Rates WA</vt:lpstr>
      <vt:lpstr>Rates OR</vt:lpstr>
      <vt:lpstr>Part Time</vt:lpstr>
      <vt:lpstr>Opt Out</vt:lpstr>
      <vt:lpstr>Average</vt:lpstr>
      <vt:lpstr>Median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Riggs</dc:creator>
  <cp:lastModifiedBy>Katie Burdick</cp:lastModifiedBy>
  <dcterms:created xsi:type="dcterms:W3CDTF">2023-04-04T18:21:29Z</dcterms:created>
  <dcterms:modified xsi:type="dcterms:W3CDTF">2023-07-18T20:47:34Z</dcterms:modified>
</cp:coreProperties>
</file>