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rgiei\Desktop\"/>
    </mc:Choice>
  </mc:AlternateContent>
  <xr:revisionPtr revIDLastSave="0" documentId="13_ncr:1_{5EE1D8B5-ACBE-4988-8EBC-B1DF46C1FE00}" xr6:coauthVersionLast="47" xr6:coauthVersionMax="47" xr10:uidLastSave="{00000000-0000-0000-0000-000000000000}"/>
  <bookViews>
    <workbookView xWindow="-120" yWindow="-120" windowWidth="29040" windowHeight="17640" xr2:uid="{1CB64E19-B3B9-4A90-91CC-C2A4D8005988}"/>
  </bookViews>
  <sheets>
    <sheet name="Summary" sheetId="22" r:id="rId1"/>
    <sheet name="Regence PPO" sheetId="4" r:id="rId2"/>
    <sheet name="Regence HSA" sheetId="19" r:id="rId3"/>
    <sheet name="Kaiser" sheetId="20" r:id="rId4"/>
    <sheet name="Kaiser HSA" sheetId="21" r:id="rId5"/>
    <sheet name="Regence with VSP (Police)" sheetId="11" state="hidden" r:id="rId6"/>
    <sheet name="Regence HSA with VSP (Police)" sheetId="12" state="hidden" r:id="rId7"/>
    <sheet name="Kaiser (Police)" sheetId="13" state="hidden" r:id="rId8"/>
    <sheet name="Kaiser HSA (Police)" sheetId="14" state="hidden" r:id="rId9"/>
  </sheets>
  <externalReferences>
    <externalReference r:id="rId10"/>
  </externalReferences>
  <definedNames>
    <definedName name="CombinedMonthlyPayment">#REF!</definedName>
    <definedName name="CombinedMonthlyPayment2">#REF!</definedName>
    <definedName name="ConsLoanPayback">'[1]Regence Only Monthly'!#REF!</definedName>
    <definedName name="Contributions">IF(LoanPaybackStart&lt;TODAY(),TRUE,FALSE)</definedName>
    <definedName name="EstimatedAnnualSalary">'[1]Regence Only Monthly'!#REF!</definedName>
    <definedName name="EstimatedMonthlySalary">'[1]Regence Only Monthly'!#REF!</definedName>
    <definedName name="Kaiser">OFFSET(#REF!,0,0,COUNTA(#REF!))</definedName>
    <definedName name="LoanPaybackStart">'[1]Regence Only Monthly'!$O$2</definedName>
    <definedName name="LoanStartLToday" localSheetId="3">IF([0]!LoanPaybackStart&lt;TODAY(),TRUE,FALSE)</definedName>
    <definedName name="LoanStartLToday" localSheetId="7">IF([0]!LoanPaybackStart&lt;TODAY(),TRUE,FALSE)</definedName>
    <definedName name="LoanStartLToday" localSheetId="4">IF([0]!LoanPaybackStart&lt;TODAY(),TRUE,FALSE)</definedName>
    <definedName name="LoanStartLToday" localSheetId="8">IF([0]!LoanPaybackStart&lt;TODAY(),TRUE,FALSE)</definedName>
    <definedName name="LoanStartLToday" localSheetId="2">IF([0]!LoanPaybackStart&lt;TODAY(),TRUE,FALSE)</definedName>
    <definedName name="LoanStartLToday" localSheetId="6">IF([0]!LoanPaybackStart&lt;TODAY(),TRUE,FALSE)</definedName>
    <definedName name="LoanStartLToday" localSheetId="1">IF([0]!LoanPaybackStart&lt;TODAY(),TRUE,FALSE)</definedName>
    <definedName name="LoanStartLToday" localSheetId="5">IF([0]!LoanPaybackStart&lt;TODAY(),TRUE,FALSE)</definedName>
    <definedName name="LoanStartLToday">IF(LoanPaybackStart&lt;TODAY(),TRUE,FALSE)</definedName>
    <definedName name="lstMetrics">OFFSET(#REF!,0,0,COUNTA(#REF!))</definedName>
    <definedName name="lstYears">OFFSET(#REF!,0,1,1,COUNTA(#REF!)-1)</definedName>
    <definedName name="month" localSheetId="3">#REF!/[0]!EstimatedMonthlySalary</definedName>
    <definedName name="month" localSheetId="7">#REF!/[0]!EstimatedMonthlySalary</definedName>
    <definedName name="month" localSheetId="4">#REF!/[0]!EstimatedMonthlySalary</definedName>
    <definedName name="month" localSheetId="8">#REF!/[0]!EstimatedMonthlySalary</definedName>
    <definedName name="month" localSheetId="2">#REF!/[0]!EstimatedMonthlySalary</definedName>
    <definedName name="month" localSheetId="6">#REF!/[0]!EstimatedMonthlySalary</definedName>
    <definedName name="month" localSheetId="1">#REF!/[0]!EstimatedMonthlySalary</definedName>
    <definedName name="month" localSheetId="5">#REF!/[0]!EstimatedMonthlySalary</definedName>
    <definedName name="month">#REF!/EstimatedMonthlySalary</definedName>
    <definedName name="PercentAboveBelow" localSheetId="3">IF(#REF!/[0]!EstimatedMonthlySalary&gt;=0.08,"above","below")</definedName>
    <definedName name="PercentAboveBelow" localSheetId="7">IF(#REF!/[0]!EstimatedMonthlySalary&gt;=0.08,"above","below")</definedName>
    <definedName name="PercentAboveBelow" localSheetId="4">IF(#REF!/[0]!EstimatedMonthlySalary&gt;=0.08,"above","below")</definedName>
    <definedName name="PercentAboveBelow" localSheetId="8">IF(#REF!/[0]!EstimatedMonthlySalary&gt;=0.08,"above","below")</definedName>
    <definedName name="PercentAboveBelow" localSheetId="2">IF(#REF!/[0]!EstimatedMonthlySalary&gt;=0.08,"above","below")</definedName>
    <definedName name="PercentAboveBelow" localSheetId="6">IF(#REF!/[0]!EstimatedMonthlySalary&gt;=0.08,"above","below")</definedName>
    <definedName name="PercentAboveBelow" localSheetId="1">IF(#REF!/[0]!EstimatedMonthlySalary&gt;=0.08,"above","below")</definedName>
    <definedName name="PercentAboveBelow" localSheetId="5">IF(#REF!/[0]!EstimatedMonthlySalary&gt;=0.08,"above","below")</definedName>
    <definedName name="PercentAboveBelow">IF(#REF!/EstimatedMonthlySalary&gt;=0.08,"above","below")</definedName>
    <definedName name="PercentageOfIncome">"CollegeLoans[[#Totals],[Monthly Payment]]/EstimatedMonthlySalary"</definedName>
    <definedName name="PercentageOfMonthlyIncome" localSheetId="3">#REF!/[0]!EstimatedMonthlySalary</definedName>
    <definedName name="PercentageOfMonthlyIncome" localSheetId="7">#REF!/[0]!EstimatedMonthlySalary</definedName>
    <definedName name="PercentageOfMonthlyIncome" localSheetId="4">#REF!/[0]!EstimatedMonthlySalary</definedName>
    <definedName name="PercentageOfMonthlyIncome" localSheetId="8">#REF!/[0]!EstimatedMonthlySalary</definedName>
    <definedName name="PercentageOfMonthlyIncome" localSheetId="2">#REF!/[0]!EstimatedMonthlySalary</definedName>
    <definedName name="PercentageOfMonthlyIncome" localSheetId="6">#REF!/[0]!EstimatedMonthlySalary</definedName>
    <definedName name="PercentageOfMonthlyIncome" localSheetId="1">#REF!/[0]!EstimatedMonthlySalary</definedName>
    <definedName name="PercentageOfMonthlyIncome" localSheetId="5">#REF!/[0]!EstimatedMonthlySalary</definedName>
    <definedName name="PercentageOfMonthlyIncome">#REF!/EstimatedMonthlySalary</definedName>
    <definedName name="_xlnm.Print_Area" localSheetId="3">Kaiser!$A$1:$N$20</definedName>
    <definedName name="_xlnm.Print_Area" localSheetId="7">'Kaiser (Police)'!$A$1:$R$43</definedName>
    <definedName name="_xlnm.Print_Area" localSheetId="4">'Kaiser HSA'!$A$1:$N$11</definedName>
    <definedName name="_xlnm.Print_Area" localSheetId="8">'Kaiser HSA (Police)'!$A$1:$R$43</definedName>
    <definedName name="_xlnm.Print_Area" localSheetId="2">'Regence HSA'!$A$1:$N$11</definedName>
    <definedName name="_xlnm.Print_Area" localSheetId="6">'Regence HSA with VSP (Police)'!$A$1:$R$43</definedName>
    <definedName name="_xlnm.Print_Area" localSheetId="1">'Regence PPO'!$A$1:$N$27</definedName>
    <definedName name="_xlnm.Print_Area" localSheetId="5">'Regence with VSP (Police)'!$A$1:$R$43</definedName>
    <definedName name="Regence">OFFSET(#REF!,0,1,1,COUNTA(#REF!)-1)</definedName>
    <definedName name="Salary" localSheetId="3">'[1]Regence Only Monthly'!#REF!</definedName>
    <definedName name="Salary" localSheetId="7">'[1]Regence Only Monthly'!#REF!</definedName>
    <definedName name="Salary" localSheetId="4">'[1]Regence Only Monthly'!#REF!</definedName>
    <definedName name="Salary" localSheetId="8">'[1]Regence Only Monthly'!#REF!</definedName>
    <definedName name="Salary" localSheetId="2">'[1]Regence Only Monthly'!#REF!</definedName>
    <definedName name="Salary" localSheetId="6">'[1]Regence Only Monthly'!#REF!</definedName>
    <definedName name="Salary" localSheetId="1">'[1]Regence Only Monthly'!#REF!</definedName>
    <definedName name="Salary" localSheetId="5">'[1]Regence Only Monthly'!#REF!</definedName>
    <definedName name="Salary">'[1]Regence Only Monthly'!#REF!</definedName>
    <definedName name="SelectedYear" localSheetId="3">#REF!</definedName>
    <definedName name="SelectedYear" localSheetId="7">#REF!</definedName>
    <definedName name="SelectedYear" localSheetId="4">#REF!</definedName>
    <definedName name="SelectedYear" localSheetId="8">#REF!</definedName>
    <definedName name="SelectedYear" localSheetId="2">#REF!</definedName>
    <definedName name="SelectedYear" localSheetId="6">#REF!</definedName>
    <definedName name="SelectedYear" localSheetId="1">#REF!</definedName>
    <definedName name="SelectedYear" localSheetId="5">#REF!</definedName>
    <definedName name="SelectedYear">#REF!</definedName>
    <definedName name="Yea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2" l="1"/>
  <c r="I39" i="22" s="1"/>
  <c r="G38" i="22"/>
  <c r="G39" i="22" s="1"/>
  <c r="F38" i="22"/>
  <c r="F39" i="22" s="1"/>
  <c r="D38" i="22"/>
  <c r="D39" i="22" s="1"/>
  <c r="C38" i="22"/>
  <c r="H37" i="22"/>
  <c r="E37" i="22"/>
  <c r="H36" i="22"/>
  <c r="E36" i="22"/>
  <c r="H35" i="22"/>
  <c r="E35" i="22"/>
  <c r="X34" i="22"/>
  <c r="Y34" i="22" s="1"/>
  <c r="T34" i="22"/>
  <c r="V34" i="22" s="1"/>
  <c r="P34" i="22"/>
  <c r="Q34" i="22" s="1"/>
  <c r="L34" i="22"/>
  <c r="K34" i="22" s="1"/>
  <c r="H34" i="22"/>
  <c r="E34" i="22"/>
  <c r="I28" i="22"/>
  <c r="I29" i="22" s="1"/>
  <c r="G28" i="22"/>
  <c r="G29" i="22" s="1"/>
  <c r="F28" i="22"/>
  <c r="F29" i="22" s="1"/>
  <c r="D28" i="22"/>
  <c r="D29" i="22" s="1"/>
  <c r="C28" i="22"/>
  <c r="H27" i="22"/>
  <c r="E27" i="22"/>
  <c r="H26" i="22"/>
  <c r="E26" i="22"/>
  <c r="H25" i="22"/>
  <c r="E25" i="22"/>
  <c r="X24" i="22"/>
  <c r="W24" i="22" s="1"/>
  <c r="T24" i="22"/>
  <c r="S24" i="22" s="1"/>
  <c r="P24" i="22"/>
  <c r="O24" i="22" s="1"/>
  <c r="L24" i="22"/>
  <c r="M24" i="22" s="1"/>
  <c r="H24" i="22"/>
  <c r="E24" i="22"/>
  <c r="I18" i="22"/>
  <c r="I19" i="22" s="1"/>
  <c r="G18" i="22"/>
  <c r="G19" i="22" s="1"/>
  <c r="F18" i="22"/>
  <c r="F19" i="22" s="1"/>
  <c r="D18" i="22"/>
  <c r="D19" i="22" s="1"/>
  <c r="C18" i="22"/>
  <c r="H17" i="22"/>
  <c r="E17" i="22"/>
  <c r="H16" i="22"/>
  <c r="E16" i="22"/>
  <c r="H15" i="22"/>
  <c r="E15" i="22"/>
  <c r="X14" i="22"/>
  <c r="Z14" i="22" s="1"/>
  <c r="T14" i="22"/>
  <c r="V14" i="22" s="1"/>
  <c r="P14" i="22"/>
  <c r="O14" i="22" s="1"/>
  <c r="L14" i="22"/>
  <c r="M14" i="22" s="1"/>
  <c r="H14" i="22"/>
  <c r="E14" i="22"/>
  <c r="I8" i="22"/>
  <c r="I9" i="22" s="1"/>
  <c r="G8" i="22"/>
  <c r="G9" i="22" s="1"/>
  <c r="F8" i="22"/>
  <c r="F9" i="22" s="1"/>
  <c r="D8" i="22"/>
  <c r="D9" i="22" s="1"/>
  <c r="C8" i="22"/>
  <c r="H7" i="22"/>
  <c r="E7" i="22"/>
  <c r="H6" i="22"/>
  <c r="E6" i="22"/>
  <c r="H5" i="22"/>
  <c r="E5" i="22"/>
  <c r="X4" i="22"/>
  <c r="X6" i="22" s="1"/>
  <c r="T4" i="22"/>
  <c r="T35" i="22" s="1"/>
  <c r="P4" i="22"/>
  <c r="P6" i="22" s="1"/>
  <c r="L4" i="22"/>
  <c r="M4" i="22" s="1"/>
  <c r="H4" i="22"/>
  <c r="E4" i="22"/>
  <c r="I8" i="21"/>
  <c r="I9" i="21" s="1"/>
  <c r="G8" i="21"/>
  <c r="G9" i="21" s="1"/>
  <c r="F8" i="21"/>
  <c r="F9" i="21" s="1"/>
  <c r="D8" i="21"/>
  <c r="D9" i="21" s="1"/>
  <c r="C8" i="21"/>
  <c r="H7" i="21"/>
  <c r="E7" i="21"/>
  <c r="H6" i="21"/>
  <c r="E6" i="21"/>
  <c r="X5" i="21"/>
  <c r="Z5" i="21" s="1"/>
  <c r="H5" i="21"/>
  <c r="E5" i="21"/>
  <c r="Z4" i="21"/>
  <c r="X4" i="21"/>
  <c r="X7" i="21" s="1"/>
  <c r="T4" i="21"/>
  <c r="S4" i="21" s="1"/>
  <c r="P4" i="21"/>
  <c r="P6" i="21" s="1"/>
  <c r="L4" i="21"/>
  <c r="K4" i="21" s="1"/>
  <c r="H4" i="21"/>
  <c r="E4" i="21"/>
  <c r="J16" i="20"/>
  <c r="H16" i="20"/>
  <c r="C16" i="20"/>
  <c r="J15" i="20"/>
  <c r="H15" i="20"/>
  <c r="C15" i="20"/>
  <c r="J14" i="20"/>
  <c r="H14" i="20"/>
  <c r="C14" i="20"/>
  <c r="X13" i="20"/>
  <c r="X16" i="20" s="1"/>
  <c r="T13" i="20"/>
  <c r="S13" i="20" s="1"/>
  <c r="P13" i="20"/>
  <c r="P16" i="20" s="1"/>
  <c r="L13" i="20"/>
  <c r="L16" i="20" s="1"/>
  <c r="J13" i="20"/>
  <c r="H13" i="20"/>
  <c r="C13" i="20"/>
  <c r="I8" i="20"/>
  <c r="I9" i="20" s="1"/>
  <c r="G8" i="20"/>
  <c r="G9" i="20" s="1"/>
  <c r="F8" i="20"/>
  <c r="F9" i="20" s="1"/>
  <c r="D8" i="20"/>
  <c r="D9" i="20" s="1"/>
  <c r="C8" i="20"/>
  <c r="H7" i="20"/>
  <c r="E7" i="20"/>
  <c r="H6" i="20"/>
  <c r="E6" i="20"/>
  <c r="H5" i="20"/>
  <c r="E5" i="20"/>
  <c r="X4" i="20"/>
  <c r="X6" i="20" s="1"/>
  <c r="W6" i="20" s="1"/>
  <c r="T4" i="20"/>
  <c r="S4" i="20" s="1"/>
  <c r="P4" i="20"/>
  <c r="P5" i="20" s="1"/>
  <c r="L4" i="20"/>
  <c r="K4" i="20" s="1"/>
  <c r="H4" i="20"/>
  <c r="E4" i="20"/>
  <c r="I8" i="19"/>
  <c r="I9" i="19" s="1"/>
  <c r="G8" i="19"/>
  <c r="G9" i="19" s="1"/>
  <c r="F8" i="19"/>
  <c r="F9" i="19" s="1"/>
  <c r="D8" i="19"/>
  <c r="D9" i="19" s="1"/>
  <c r="C8" i="19"/>
  <c r="H7" i="19"/>
  <c r="E7" i="19"/>
  <c r="H6" i="19"/>
  <c r="E6" i="19"/>
  <c r="H5" i="19"/>
  <c r="E5" i="19"/>
  <c r="X4" i="19"/>
  <c r="Y4" i="19" s="1"/>
  <c r="T4" i="19"/>
  <c r="T5" i="19" s="1"/>
  <c r="P4" i="19"/>
  <c r="O4" i="19" s="1"/>
  <c r="L4" i="19"/>
  <c r="L5" i="19" s="1"/>
  <c r="H4" i="19"/>
  <c r="E4" i="19"/>
  <c r="C13" i="4"/>
  <c r="I29" i="4"/>
  <c r="I27" i="4"/>
  <c r="I26" i="4"/>
  <c r="J25" i="4"/>
  <c r="J24" i="4"/>
  <c r="J23" i="4"/>
  <c r="J22" i="4"/>
  <c r="J16" i="4"/>
  <c r="J15" i="4"/>
  <c r="J14" i="4"/>
  <c r="J13" i="4"/>
  <c r="H25" i="4"/>
  <c r="H24" i="4"/>
  <c r="H23" i="4"/>
  <c r="H22" i="4"/>
  <c r="I20" i="4"/>
  <c r="I19" i="4"/>
  <c r="I18" i="4"/>
  <c r="I17" i="4"/>
  <c r="G17" i="4"/>
  <c r="G18" i="4" s="1"/>
  <c r="H16" i="4"/>
  <c r="H15" i="4"/>
  <c r="H14" i="4"/>
  <c r="H13" i="4"/>
  <c r="I8" i="4"/>
  <c r="L4" i="4"/>
  <c r="K4" i="4" s="1"/>
  <c r="L5" i="4"/>
  <c r="K5" i="4" s="1"/>
  <c r="W14" i="22" l="1"/>
  <c r="L5" i="22"/>
  <c r="K5" i="22" s="1"/>
  <c r="L7" i="22"/>
  <c r="N7" i="22" s="1"/>
  <c r="X5" i="22"/>
  <c r="Z5" i="22" s="1"/>
  <c r="Y14" i="22"/>
  <c r="N4" i="22"/>
  <c r="K24" i="22"/>
  <c r="T37" i="22"/>
  <c r="V37" i="22" s="1"/>
  <c r="T26" i="22"/>
  <c r="V26" i="22" s="1"/>
  <c r="X35" i="22"/>
  <c r="Z35" i="22" s="1"/>
  <c r="T5" i="22"/>
  <c r="S5" i="22" s="1"/>
  <c r="S14" i="22"/>
  <c r="O34" i="22"/>
  <c r="H18" i="22"/>
  <c r="H19" i="22" s="1"/>
  <c r="Y24" i="22"/>
  <c r="D45" i="22"/>
  <c r="F45" i="22"/>
  <c r="X16" i="22"/>
  <c r="Y16" i="22" s="1"/>
  <c r="Q24" i="22"/>
  <c r="I45" i="22"/>
  <c r="R34" i="22"/>
  <c r="Z24" i="22"/>
  <c r="E8" i="22"/>
  <c r="E9" i="22" s="1"/>
  <c r="W4" i="22"/>
  <c r="P15" i="22"/>
  <c r="Q15" i="22" s="1"/>
  <c r="L25" i="22"/>
  <c r="K25" i="22" s="1"/>
  <c r="L27" i="22"/>
  <c r="N27" i="22" s="1"/>
  <c r="H38" i="22"/>
  <c r="H39" i="22" s="1"/>
  <c r="N24" i="22"/>
  <c r="T16" i="22"/>
  <c r="V16" i="22" s="1"/>
  <c r="H8" i="22"/>
  <c r="H9" i="22" s="1"/>
  <c r="T15" i="22"/>
  <c r="S15" i="22" s="1"/>
  <c r="E28" i="22"/>
  <c r="E29" i="22" s="1"/>
  <c r="P25" i="22"/>
  <c r="R25" i="22" s="1"/>
  <c r="P27" i="22"/>
  <c r="O27" i="22" s="1"/>
  <c r="U34" i="22"/>
  <c r="L36" i="22"/>
  <c r="M36" i="22" s="1"/>
  <c r="N34" i="22"/>
  <c r="R4" i="22"/>
  <c r="V4" i="22"/>
  <c r="Z4" i="22"/>
  <c r="X15" i="22"/>
  <c r="Z15" i="22" s="1"/>
  <c r="X17" i="22"/>
  <c r="W17" i="22" s="1"/>
  <c r="X27" i="22"/>
  <c r="W27" i="22" s="1"/>
  <c r="W34" i="22"/>
  <c r="P36" i="22"/>
  <c r="O36" i="22" s="1"/>
  <c r="G45" i="22"/>
  <c r="U35" i="22"/>
  <c r="S35" i="22"/>
  <c r="N14" i="22"/>
  <c r="E38" i="22"/>
  <c r="E39" i="22" s="1"/>
  <c r="O4" i="22"/>
  <c r="Q14" i="22"/>
  <c r="P17" i="22"/>
  <c r="O17" i="22" s="1"/>
  <c r="T25" i="22"/>
  <c r="S25" i="22" s="1"/>
  <c r="X26" i="22"/>
  <c r="S34" i="22"/>
  <c r="Y35" i="22"/>
  <c r="R14" i="22"/>
  <c r="E18" i="22"/>
  <c r="E19" i="22" s="1"/>
  <c r="H28" i="22"/>
  <c r="H29" i="22" s="1"/>
  <c r="P16" i="22"/>
  <c r="T17" i="22"/>
  <c r="X25" i="22"/>
  <c r="P26" i="22"/>
  <c r="L35" i="22"/>
  <c r="N35" i="22" s="1"/>
  <c r="X37" i="22"/>
  <c r="P5" i="22"/>
  <c r="R5" i="22" s="1"/>
  <c r="T7" i="22"/>
  <c r="V7" i="22" s="1"/>
  <c r="K14" i="22"/>
  <c r="L15" i="22"/>
  <c r="K15" i="22" s="1"/>
  <c r="R24" i="22"/>
  <c r="M34" i="22"/>
  <c r="P35" i="22"/>
  <c r="T36" i="22"/>
  <c r="L37" i="22"/>
  <c r="K37" i="22" s="1"/>
  <c r="L16" i="22"/>
  <c r="L17" i="22"/>
  <c r="V24" i="22"/>
  <c r="L26" i="22"/>
  <c r="T27" i="22"/>
  <c r="U27" i="22" s="1"/>
  <c r="Z34" i="22"/>
  <c r="X36" i="22"/>
  <c r="P37" i="22"/>
  <c r="Q37" i="22" s="1"/>
  <c r="V35" i="22"/>
  <c r="U24" i="22"/>
  <c r="U14" i="22"/>
  <c r="Q6" i="22"/>
  <c r="O6" i="22"/>
  <c r="R6" i="22"/>
  <c r="Y6" i="22"/>
  <c r="W6" i="22"/>
  <c r="Z6" i="22"/>
  <c r="P7" i="22"/>
  <c r="X7" i="22"/>
  <c r="X8" i="22" s="1"/>
  <c r="X9" i="22" s="1"/>
  <c r="L6" i="22"/>
  <c r="T6" i="22"/>
  <c r="Q4" i="22"/>
  <c r="Y4" i="22"/>
  <c r="W5" i="22"/>
  <c r="K4" i="22"/>
  <c r="S4" i="22"/>
  <c r="Y5" i="22"/>
  <c r="U4" i="22"/>
  <c r="H26" i="4"/>
  <c r="H27" i="4" s="1"/>
  <c r="H29" i="4" s="1"/>
  <c r="H17" i="4"/>
  <c r="H18" i="4" s="1"/>
  <c r="H19" i="4" s="1"/>
  <c r="V4" i="21"/>
  <c r="O6" i="21"/>
  <c r="R6" i="21"/>
  <c r="Q6" i="21"/>
  <c r="Z7" i="21"/>
  <c r="W7" i="21"/>
  <c r="Q4" i="21"/>
  <c r="H8" i="21"/>
  <c r="H9" i="21" s="1"/>
  <c r="P8" i="21"/>
  <c r="P9" i="21" s="1"/>
  <c r="P11" i="21" s="1"/>
  <c r="R4" i="21"/>
  <c r="U4" i="21"/>
  <c r="L5" i="21"/>
  <c r="P7" i="21"/>
  <c r="P5" i="21"/>
  <c r="R5" i="21" s="1"/>
  <c r="M4" i="21"/>
  <c r="X6" i="21"/>
  <c r="X8" i="21" s="1"/>
  <c r="X9" i="21" s="1"/>
  <c r="N4" i="21"/>
  <c r="Y4" i="21"/>
  <c r="T5" i="21"/>
  <c r="E8" i="21"/>
  <c r="E9" i="21" s="1"/>
  <c r="O4" i="21"/>
  <c r="W4" i="21"/>
  <c r="M5" i="21"/>
  <c r="U5" i="21"/>
  <c r="Y7" i="21"/>
  <c r="L6" i="21"/>
  <c r="T6" i="21"/>
  <c r="W5" i="21"/>
  <c r="L7" i="21"/>
  <c r="T7" i="21"/>
  <c r="Y5" i="21"/>
  <c r="R13" i="20"/>
  <c r="L7" i="20"/>
  <c r="M7" i="20" s="1"/>
  <c r="K13" i="20"/>
  <c r="X5" i="20"/>
  <c r="Y5" i="20" s="1"/>
  <c r="Q4" i="20"/>
  <c r="R4" i="20"/>
  <c r="P6" i="20"/>
  <c r="O6" i="20" s="1"/>
  <c r="H8" i="20"/>
  <c r="H9" i="20" s="1"/>
  <c r="Q5" i="20"/>
  <c r="O5" i="20"/>
  <c r="Y4" i="20"/>
  <c r="Z4" i="20"/>
  <c r="T7" i="20"/>
  <c r="Z13" i="20"/>
  <c r="C17" i="20"/>
  <c r="P15" i="20"/>
  <c r="O15" i="20" s="1"/>
  <c r="X15" i="20"/>
  <c r="W15" i="20" s="1"/>
  <c r="P14" i="20"/>
  <c r="R14" i="20" s="1"/>
  <c r="K7" i="20"/>
  <c r="X14" i="20"/>
  <c r="Z14" i="20" s="1"/>
  <c r="E8" i="20"/>
  <c r="E9" i="20" s="1"/>
  <c r="G17" i="20"/>
  <c r="G18" i="20" s="1"/>
  <c r="H17" i="20"/>
  <c r="H18" i="20" s="1"/>
  <c r="Z16" i="20"/>
  <c r="Y16" i="20"/>
  <c r="W16" i="20"/>
  <c r="K16" i="20"/>
  <c r="N16" i="20"/>
  <c r="M16" i="20"/>
  <c r="R16" i="20"/>
  <c r="Q16" i="20"/>
  <c r="O16" i="20"/>
  <c r="V13" i="20"/>
  <c r="M4" i="20"/>
  <c r="U4" i="20"/>
  <c r="Y6" i="20"/>
  <c r="O13" i="20"/>
  <c r="W13" i="20"/>
  <c r="L14" i="20"/>
  <c r="T14" i="20"/>
  <c r="I17" i="20"/>
  <c r="I18" i="20" s="1"/>
  <c r="N13" i="20"/>
  <c r="N4" i="20"/>
  <c r="V4" i="20"/>
  <c r="L5" i="20"/>
  <c r="T5" i="20"/>
  <c r="Z6" i="20"/>
  <c r="P7" i="20"/>
  <c r="X7" i="20"/>
  <c r="R5" i="20"/>
  <c r="O4" i="20"/>
  <c r="W4" i="20"/>
  <c r="Q13" i="20"/>
  <c r="Y13" i="20"/>
  <c r="V7" i="20"/>
  <c r="L6" i="20"/>
  <c r="T6" i="20"/>
  <c r="L15" i="20"/>
  <c r="T15" i="20"/>
  <c r="Y14" i="20"/>
  <c r="M13" i="20"/>
  <c r="U13" i="20"/>
  <c r="T16" i="20"/>
  <c r="Z4" i="19"/>
  <c r="X5" i="19"/>
  <c r="W5" i="19" s="1"/>
  <c r="S4" i="19"/>
  <c r="T6" i="19"/>
  <c r="Q4" i="19"/>
  <c r="R4" i="19"/>
  <c r="P5" i="19"/>
  <c r="O5" i="19" s="1"/>
  <c r="U6" i="19"/>
  <c r="H8" i="19"/>
  <c r="H9" i="19" s="1"/>
  <c r="K4" i="19"/>
  <c r="L6" i="19"/>
  <c r="L7" i="19"/>
  <c r="K7" i="19" s="1"/>
  <c r="T7" i="19"/>
  <c r="S7" i="19" s="1"/>
  <c r="E8" i="19"/>
  <c r="E9" i="19" s="1"/>
  <c r="V5" i="19"/>
  <c r="U5" i="19"/>
  <c r="S5" i="19"/>
  <c r="N5" i="19"/>
  <c r="M5" i="19"/>
  <c r="K5" i="19"/>
  <c r="Z5" i="19"/>
  <c r="P6" i="19"/>
  <c r="X6" i="19"/>
  <c r="Y5" i="19"/>
  <c r="M4" i="19"/>
  <c r="U4" i="19"/>
  <c r="T8" i="19"/>
  <c r="T9" i="19" s="1"/>
  <c r="U7" i="19"/>
  <c r="N4" i="19"/>
  <c r="V4" i="19"/>
  <c r="P7" i="19"/>
  <c r="X7" i="19"/>
  <c r="X8" i="19" s="1"/>
  <c r="X9" i="19" s="1"/>
  <c r="W4" i="19"/>
  <c r="I28" i="4"/>
  <c r="M7" i="22" l="1"/>
  <c r="U5" i="22"/>
  <c r="N5" i="22"/>
  <c r="L8" i="22"/>
  <c r="L9" i="22" s="1"/>
  <c r="L10" i="22" s="1"/>
  <c r="K7" i="22"/>
  <c r="M5" i="22"/>
  <c r="Q17" i="22"/>
  <c r="Q25" i="22"/>
  <c r="O25" i="22"/>
  <c r="W35" i="22"/>
  <c r="S37" i="22"/>
  <c r="P18" i="22"/>
  <c r="P19" i="22" s="1"/>
  <c r="P20" i="22" s="1"/>
  <c r="V15" i="22"/>
  <c r="T38" i="22"/>
  <c r="T39" i="22" s="1"/>
  <c r="T41" i="22" s="1"/>
  <c r="X38" i="22"/>
  <c r="X39" i="22" s="1"/>
  <c r="X41" i="22" s="1"/>
  <c r="X28" i="22"/>
  <c r="X29" i="22" s="1"/>
  <c r="V5" i="22"/>
  <c r="R27" i="22"/>
  <c r="N25" i="22"/>
  <c r="Y27" i="22"/>
  <c r="W16" i="22"/>
  <c r="P28" i="22"/>
  <c r="P29" i="22" s="1"/>
  <c r="U15" i="22"/>
  <c r="U7" i="22"/>
  <c r="Q27" i="22"/>
  <c r="T18" i="22"/>
  <c r="T19" i="22" s="1"/>
  <c r="T21" i="22" s="1"/>
  <c r="U37" i="22"/>
  <c r="X18" i="22"/>
  <c r="X19" i="22" s="1"/>
  <c r="X21" i="22" s="1"/>
  <c r="Y17" i="22"/>
  <c r="M27" i="22"/>
  <c r="M25" i="22"/>
  <c r="Z16" i="22"/>
  <c r="Q36" i="22"/>
  <c r="Z17" i="22"/>
  <c r="L28" i="22"/>
  <c r="L29" i="22" s="1"/>
  <c r="H45" i="22"/>
  <c r="R17" i="22"/>
  <c r="K27" i="22"/>
  <c r="R36" i="22"/>
  <c r="U26" i="22"/>
  <c r="S26" i="22"/>
  <c r="S7" i="22"/>
  <c r="L38" i="22"/>
  <c r="L39" i="22" s="1"/>
  <c r="L40" i="22" s="1"/>
  <c r="E45" i="22"/>
  <c r="N36" i="22"/>
  <c r="N15" i="22"/>
  <c r="S27" i="22"/>
  <c r="K36" i="22"/>
  <c r="R15" i="22"/>
  <c r="O15" i="22"/>
  <c r="Z27" i="22"/>
  <c r="Y15" i="22"/>
  <c r="W15" i="22"/>
  <c r="Z25" i="22"/>
  <c r="V25" i="22"/>
  <c r="U16" i="22"/>
  <c r="S16" i="22"/>
  <c r="P38" i="22"/>
  <c r="P39" i="22" s="1"/>
  <c r="O37" i="22"/>
  <c r="N17" i="22"/>
  <c r="M17" i="22"/>
  <c r="K17" i="22"/>
  <c r="R35" i="22"/>
  <c r="Q35" i="22"/>
  <c r="Y37" i="22"/>
  <c r="W37" i="22"/>
  <c r="L18" i="22"/>
  <c r="L19" i="22" s="1"/>
  <c r="L20" i="22" s="1"/>
  <c r="W36" i="22"/>
  <c r="Y36" i="22"/>
  <c r="Z36" i="22"/>
  <c r="K16" i="22"/>
  <c r="N16" i="22"/>
  <c r="M16" i="22"/>
  <c r="M35" i="22"/>
  <c r="K35" i="22"/>
  <c r="Y26" i="22"/>
  <c r="Z26" i="22"/>
  <c r="W26" i="22"/>
  <c r="P8" i="22"/>
  <c r="P9" i="22" s="1"/>
  <c r="P11" i="22" s="1"/>
  <c r="O35" i="22"/>
  <c r="U25" i="22"/>
  <c r="T28" i="22"/>
  <c r="T29" i="22" s="1"/>
  <c r="Y25" i="22"/>
  <c r="W25" i="22"/>
  <c r="Q16" i="22"/>
  <c r="R16" i="22"/>
  <c r="O16" i="22"/>
  <c r="M15" i="22"/>
  <c r="Z37" i="22"/>
  <c r="O5" i="22"/>
  <c r="R37" i="22"/>
  <c r="K26" i="22"/>
  <c r="M26" i="22"/>
  <c r="N26" i="22"/>
  <c r="N37" i="22"/>
  <c r="M37" i="22"/>
  <c r="V17" i="22"/>
  <c r="U17" i="22"/>
  <c r="S17" i="22"/>
  <c r="Q26" i="22"/>
  <c r="R26" i="22"/>
  <c r="O26" i="22"/>
  <c r="Q5" i="22"/>
  <c r="V27" i="22"/>
  <c r="U36" i="22"/>
  <c r="S36" i="22"/>
  <c r="S38" i="22" s="1"/>
  <c r="S39" i="22" s="1"/>
  <c r="V36" i="22"/>
  <c r="P21" i="22"/>
  <c r="X20" i="22"/>
  <c r="N6" i="22"/>
  <c r="M6" i="22"/>
  <c r="K6" i="22"/>
  <c r="V6" i="22"/>
  <c r="U6" i="22"/>
  <c r="S6" i="22"/>
  <c r="X11" i="22"/>
  <c r="X10" i="22"/>
  <c r="W7" i="22"/>
  <c r="W8" i="22" s="1"/>
  <c r="W9" i="22" s="1"/>
  <c r="Z7" i="22"/>
  <c r="Y7" i="22"/>
  <c r="L11" i="22"/>
  <c r="T8" i="22"/>
  <c r="T9" i="22" s="1"/>
  <c r="O7" i="22"/>
  <c r="Q7" i="22"/>
  <c r="R7" i="22"/>
  <c r="H28" i="4"/>
  <c r="H20" i="4"/>
  <c r="O5" i="21"/>
  <c r="X10" i="21"/>
  <c r="X11" i="21"/>
  <c r="R7" i="21"/>
  <c r="O7" i="21"/>
  <c r="Q5" i="21"/>
  <c r="V5" i="21"/>
  <c r="S5" i="21"/>
  <c r="N5" i="21"/>
  <c r="K5" i="21"/>
  <c r="W6" i="21"/>
  <c r="W8" i="21" s="1"/>
  <c r="W9" i="21" s="1"/>
  <c r="Y6" i="21"/>
  <c r="Z6" i="21"/>
  <c r="P10" i="21"/>
  <c r="Q7" i="21"/>
  <c r="V7" i="21"/>
  <c r="U7" i="21"/>
  <c r="S7" i="21"/>
  <c r="N6" i="21"/>
  <c r="M6" i="21"/>
  <c r="K6" i="21"/>
  <c r="O8" i="21"/>
  <c r="O9" i="21" s="1"/>
  <c r="L8" i="21"/>
  <c r="L9" i="21" s="1"/>
  <c r="N7" i="21"/>
  <c r="M7" i="21"/>
  <c r="K7" i="21"/>
  <c r="V6" i="21"/>
  <c r="U6" i="21"/>
  <c r="T8" i="21"/>
  <c r="T9" i="21" s="1"/>
  <c r="S6" i="21"/>
  <c r="W14" i="20"/>
  <c r="T17" i="20"/>
  <c r="T18" i="20" s="1"/>
  <c r="N7" i="20"/>
  <c r="Z15" i="20"/>
  <c r="O14" i="20"/>
  <c r="O17" i="20" s="1"/>
  <c r="O18" i="20" s="1"/>
  <c r="Q6" i="20"/>
  <c r="Q14" i="20"/>
  <c r="Y15" i="20"/>
  <c r="R6" i="20"/>
  <c r="Q15" i="20"/>
  <c r="Z5" i="20"/>
  <c r="W5" i="20"/>
  <c r="H19" i="20"/>
  <c r="W17" i="20"/>
  <c r="W18" i="20" s="1"/>
  <c r="W20" i="20" s="1"/>
  <c r="U7" i="20"/>
  <c r="S7" i="20"/>
  <c r="P17" i="20"/>
  <c r="P18" i="20" s="1"/>
  <c r="P20" i="20" s="1"/>
  <c r="X17" i="20"/>
  <c r="X18" i="20" s="1"/>
  <c r="X19" i="20" s="1"/>
  <c r="H20" i="20"/>
  <c r="R15" i="20"/>
  <c r="V6" i="20"/>
  <c r="S6" i="20"/>
  <c r="U6" i="20"/>
  <c r="Z7" i="20"/>
  <c r="Y7" i="20"/>
  <c r="W7" i="20"/>
  <c r="T8" i="20"/>
  <c r="T9" i="20" s="1"/>
  <c r="X8" i="20"/>
  <c r="X9" i="20" s="1"/>
  <c r="I19" i="20"/>
  <c r="I20" i="20"/>
  <c r="T20" i="20"/>
  <c r="T19" i="20"/>
  <c r="V15" i="20"/>
  <c r="U15" i="20"/>
  <c r="S15" i="20"/>
  <c r="V5" i="20"/>
  <c r="U5" i="20"/>
  <c r="S5" i="20"/>
  <c r="N15" i="20"/>
  <c r="M15" i="20"/>
  <c r="K15" i="20"/>
  <c r="L17" i="20"/>
  <c r="L18" i="20" s="1"/>
  <c r="N5" i="20"/>
  <c r="M5" i="20"/>
  <c r="K5" i="20"/>
  <c r="L8" i="20"/>
  <c r="L9" i="20" s="1"/>
  <c r="K6" i="20"/>
  <c r="M6" i="20"/>
  <c r="N6" i="20"/>
  <c r="R7" i="20"/>
  <c r="Q7" i="20"/>
  <c r="O7" i="20"/>
  <c r="O8" i="20" s="1"/>
  <c r="O9" i="20" s="1"/>
  <c r="V14" i="20"/>
  <c r="U14" i="20"/>
  <c r="S14" i="20"/>
  <c r="S16" i="20"/>
  <c r="U16" i="20"/>
  <c r="V16" i="20"/>
  <c r="K14" i="20"/>
  <c r="N14" i="20"/>
  <c r="M14" i="20"/>
  <c r="P8" i="20"/>
  <c r="P9" i="20" s="1"/>
  <c r="Q5" i="19"/>
  <c r="S6" i="19"/>
  <c r="S8" i="19" s="1"/>
  <c r="S9" i="19" s="1"/>
  <c r="V6" i="19"/>
  <c r="V7" i="19"/>
  <c r="R5" i="19"/>
  <c r="K6" i="19"/>
  <c r="K8" i="19" s="1"/>
  <c r="K9" i="19" s="1"/>
  <c r="M6" i="19"/>
  <c r="N6" i="19"/>
  <c r="L8" i="19"/>
  <c r="L9" i="19" s="1"/>
  <c r="L10" i="19" s="1"/>
  <c r="N7" i="19"/>
  <c r="M7" i="19"/>
  <c r="X11" i="19"/>
  <c r="X10" i="19"/>
  <c r="R7" i="19"/>
  <c r="Q7" i="19"/>
  <c r="O7" i="19"/>
  <c r="Z6" i="19"/>
  <c r="Y6" i="19"/>
  <c r="W6" i="19"/>
  <c r="W8" i="19" s="1"/>
  <c r="W9" i="19" s="1"/>
  <c r="Z7" i="19"/>
  <c r="Y7" i="19"/>
  <c r="W7" i="19"/>
  <c r="T11" i="19"/>
  <c r="T10" i="19"/>
  <c r="P8" i="19"/>
  <c r="P9" i="19" s="1"/>
  <c r="R6" i="19"/>
  <c r="O6" i="19"/>
  <c r="O8" i="19" s="1"/>
  <c r="O9" i="19" s="1"/>
  <c r="Q6" i="19"/>
  <c r="L11" i="19"/>
  <c r="X31" i="22" l="1"/>
  <c r="O28" i="22"/>
  <c r="O29" i="22" s="1"/>
  <c r="P31" i="22"/>
  <c r="L30" i="22"/>
  <c r="K38" i="22"/>
  <c r="K39" i="22" s="1"/>
  <c r="K41" i="22" s="1"/>
  <c r="K8" i="22"/>
  <c r="K9" i="22" s="1"/>
  <c r="K11" i="22" s="1"/>
  <c r="L31" i="22"/>
  <c r="L41" i="22"/>
  <c r="T40" i="22"/>
  <c r="X45" i="22"/>
  <c r="P10" i="22"/>
  <c r="X40" i="22"/>
  <c r="S40" i="22"/>
  <c r="S41" i="22"/>
  <c r="O8" i="22"/>
  <c r="O9" i="22" s="1"/>
  <c r="O10" i="22" s="1"/>
  <c r="X30" i="22"/>
  <c r="S8" i="22"/>
  <c r="S9" i="22" s="1"/>
  <c r="S10" i="22" s="1"/>
  <c r="K28" i="22"/>
  <c r="K29" i="22" s="1"/>
  <c r="W18" i="22"/>
  <c r="W19" i="22" s="1"/>
  <c r="W21" i="22" s="1"/>
  <c r="S18" i="22"/>
  <c r="S19" i="22" s="1"/>
  <c r="S20" i="22" s="1"/>
  <c r="L45" i="22"/>
  <c r="S28" i="22"/>
  <c r="S29" i="22" s="1"/>
  <c r="O18" i="22"/>
  <c r="O19" i="22" s="1"/>
  <c r="O20" i="22" s="1"/>
  <c r="P30" i="22"/>
  <c r="K18" i="22"/>
  <c r="K19" i="22" s="1"/>
  <c r="K21" i="22" s="1"/>
  <c r="T20" i="22"/>
  <c r="P45" i="22"/>
  <c r="W38" i="22"/>
  <c r="W39" i="22" s="1"/>
  <c r="W41" i="22" s="1"/>
  <c r="T30" i="22"/>
  <c r="T31" i="22"/>
  <c r="O38" i="22"/>
  <c r="O39" i="22" s="1"/>
  <c r="P41" i="22"/>
  <c r="P40" i="22"/>
  <c r="O30" i="22"/>
  <c r="O31" i="22"/>
  <c r="W28" i="22"/>
  <c r="W29" i="22" s="1"/>
  <c r="T45" i="22"/>
  <c r="L21" i="22"/>
  <c r="K10" i="22"/>
  <c r="W11" i="22"/>
  <c r="W10" i="22"/>
  <c r="S11" i="22"/>
  <c r="T11" i="22"/>
  <c r="T10" i="22"/>
  <c r="T11" i="21"/>
  <c r="T10" i="21"/>
  <c r="K8" i="21"/>
  <c r="K9" i="21" s="1"/>
  <c r="L11" i="21"/>
  <c r="L10" i="21"/>
  <c r="W11" i="21"/>
  <c r="W10" i="21"/>
  <c r="S8" i="21"/>
  <c r="S9" i="21" s="1"/>
  <c r="O11" i="21"/>
  <c r="O10" i="21"/>
  <c r="O20" i="20"/>
  <c r="O19" i="20"/>
  <c r="W19" i="20"/>
  <c r="P19" i="20"/>
  <c r="W8" i="20"/>
  <c r="W9" i="20" s="1"/>
  <c r="W10" i="20" s="1"/>
  <c r="S8" i="20"/>
  <c r="S9" i="20" s="1"/>
  <c r="S11" i="20" s="1"/>
  <c r="X20" i="20"/>
  <c r="W11" i="20"/>
  <c r="O11" i="20"/>
  <c r="O10" i="20"/>
  <c r="L20" i="20"/>
  <c r="L19" i="20"/>
  <c r="X11" i="20"/>
  <c r="X10" i="20"/>
  <c r="S17" i="20"/>
  <c r="S18" i="20" s="1"/>
  <c r="T11" i="20"/>
  <c r="T10" i="20"/>
  <c r="P11" i="20"/>
  <c r="P10" i="20"/>
  <c r="L11" i="20"/>
  <c r="L10" i="20"/>
  <c r="K8" i="20"/>
  <c r="K9" i="20" s="1"/>
  <c r="K17" i="20"/>
  <c r="K18" i="20" s="1"/>
  <c r="S11" i="19"/>
  <c r="S10" i="19"/>
  <c r="K11" i="19"/>
  <c r="K10" i="19"/>
  <c r="P11" i="19"/>
  <c r="P10" i="19"/>
  <c r="W11" i="19"/>
  <c r="W10" i="19"/>
  <c r="O11" i="19"/>
  <c r="O10" i="19"/>
  <c r="K40" i="22" l="1"/>
  <c r="K31" i="22"/>
  <c r="S30" i="22"/>
  <c r="O11" i="22"/>
  <c r="S21" i="22"/>
  <c r="O45" i="22"/>
  <c r="S45" i="22"/>
  <c r="W40" i="22"/>
  <c r="W20" i="22"/>
  <c r="O21" i="22"/>
  <c r="S31" i="22"/>
  <c r="W45" i="22"/>
  <c r="K30" i="22"/>
  <c r="K20" i="22"/>
  <c r="K45" i="22"/>
  <c r="W30" i="22"/>
  <c r="W31" i="22"/>
  <c r="O40" i="22"/>
  <c r="O41" i="22"/>
  <c r="K11" i="21"/>
  <c r="K10" i="21"/>
  <c r="S11" i="21"/>
  <c r="S10" i="21"/>
  <c r="S10" i="20"/>
  <c r="K11" i="20"/>
  <c r="K10" i="20"/>
  <c r="K19" i="20"/>
  <c r="K20" i="20"/>
  <c r="S20" i="20"/>
  <c r="S19" i="20"/>
  <c r="E7" i="4" l="1"/>
  <c r="E6" i="4"/>
  <c r="E5" i="4"/>
  <c r="E4" i="4"/>
  <c r="X22" i="4"/>
  <c r="T22" i="4"/>
  <c r="T23" i="4" s="1"/>
  <c r="P22" i="4"/>
  <c r="L22" i="4"/>
  <c r="N22" i="4" s="1"/>
  <c r="X13" i="4"/>
  <c r="W13" i="4" s="1"/>
  <c r="T13" i="4"/>
  <c r="T14" i="4" s="1"/>
  <c r="P13" i="4"/>
  <c r="L13" i="4"/>
  <c r="X4" i="4"/>
  <c r="W4" i="4" s="1"/>
  <c r="T4" i="4"/>
  <c r="P4" i="4"/>
  <c r="O13" i="4" l="1"/>
  <c r="T16" i="4"/>
  <c r="K22" i="4"/>
  <c r="O4" i="4"/>
  <c r="L24" i="4"/>
  <c r="L6" i="4"/>
  <c r="T7" i="4"/>
  <c r="S7" i="4" s="1"/>
  <c r="L7" i="4"/>
  <c r="T25" i="4"/>
  <c r="X23" i="4"/>
  <c r="X24" i="4"/>
  <c r="X25" i="4"/>
  <c r="T15" i="4"/>
  <c r="S23" i="4"/>
  <c r="T5" i="4"/>
  <c r="L14" i="4"/>
  <c r="P16" i="4"/>
  <c r="O16" i="4" s="1"/>
  <c r="K13" i="4"/>
  <c r="X14" i="4"/>
  <c r="P24" i="4"/>
  <c r="T24" i="4"/>
  <c r="P23" i="4"/>
  <c r="P5" i="4"/>
  <c r="S4" i="4"/>
  <c r="T6" i="4"/>
  <c r="L15" i="4"/>
  <c r="W22" i="4"/>
  <c r="X15" i="4"/>
  <c r="P25" i="4"/>
  <c r="P6" i="4"/>
  <c r="L16" i="4"/>
  <c r="P14" i="4"/>
  <c r="O14" i="4" s="1"/>
  <c r="S13" i="4"/>
  <c r="X16" i="4"/>
  <c r="L23" i="4"/>
  <c r="N23" i="4" s="1"/>
  <c r="O22" i="4"/>
  <c r="S22" i="4"/>
  <c r="P7" i="4"/>
  <c r="X6" i="4"/>
  <c r="P15" i="4"/>
  <c r="O15" i="4" s="1"/>
  <c r="X7" i="4"/>
  <c r="L25" i="4"/>
  <c r="N25" i="4" s="1"/>
  <c r="X5" i="4"/>
  <c r="S14" i="4"/>
  <c r="K24" i="4" l="1"/>
  <c r="N24" i="4"/>
  <c r="S16" i="4"/>
  <c r="K6" i="4"/>
  <c r="K7" i="4"/>
  <c r="T8" i="4"/>
  <c r="S15" i="4"/>
  <c r="W24" i="4"/>
  <c r="L8" i="4"/>
  <c r="L9" i="4" s="1"/>
  <c r="W25" i="4"/>
  <c r="W23" i="4"/>
  <c r="K25" i="4"/>
  <c r="O25" i="4"/>
  <c r="K16" i="4"/>
  <c r="W15" i="4"/>
  <c r="O23" i="4"/>
  <c r="K15" i="4"/>
  <c r="O6" i="4"/>
  <c r="S24" i="4"/>
  <c r="K14" i="4"/>
  <c r="W6" i="4"/>
  <c r="W7" i="4"/>
  <c r="O5" i="4"/>
  <c r="W5" i="4"/>
  <c r="W16" i="4"/>
  <c r="P8" i="4"/>
  <c r="P9" i="4" s="1"/>
  <c r="S6" i="4"/>
  <c r="O24" i="4"/>
  <c r="S5" i="4"/>
  <c r="W14" i="4"/>
  <c r="O7" i="4"/>
  <c r="K23" i="4"/>
  <c r="S25" i="4"/>
  <c r="C25" i="4"/>
  <c r="C24" i="4"/>
  <c r="C23" i="4"/>
  <c r="C22" i="4"/>
  <c r="C16" i="4"/>
  <c r="C15" i="4"/>
  <c r="C14" i="4"/>
  <c r="C8" i="4"/>
  <c r="O17" i="4"/>
  <c r="O18" i="4" s="1"/>
  <c r="K8" i="4" l="1"/>
  <c r="K9" i="4" s="1"/>
  <c r="S8" i="4"/>
  <c r="S9" i="4" s="1"/>
  <c r="W17" i="4"/>
  <c r="W18" i="4" s="1"/>
  <c r="G26" i="4"/>
  <c r="G27" i="4" s="1"/>
  <c r="K26" i="4"/>
  <c r="K27" i="4" s="1"/>
  <c r="L26" i="4"/>
  <c r="L27" i="4" s="1"/>
  <c r="K17" i="4"/>
  <c r="K18" i="4" s="1"/>
  <c r="K19" i="4" s="1"/>
  <c r="O8" i="4"/>
  <c r="O9" i="4" s="1"/>
  <c r="T9" i="4"/>
  <c r="X26" i="4"/>
  <c r="X27" i="4" s="1"/>
  <c r="W26" i="4"/>
  <c r="W27" i="4" s="1"/>
  <c r="X17" i="4"/>
  <c r="X18" i="4" s="1"/>
  <c r="T17" i="4"/>
  <c r="T18" i="4" s="1"/>
  <c r="O26" i="4"/>
  <c r="O27" i="4" s="1"/>
  <c r="P26" i="4"/>
  <c r="P27" i="4" s="1"/>
  <c r="P17" i="4"/>
  <c r="P18" i="4" s="1"/>
  <c r="C26" i="4"/>
  <c r="C17" i="4"/>
  <c r="L17" i="4"/>
  <c r="L18" i="4" s="1"/>
  <c r="F30" i="14"/>
  <c r="F29" i="14"/>
  <c r="D29" i="14"/>
  <c r="D30" i="14" s="1"/>
  <c r="C29" i="14"/>
  <c r="I28" i="14"/>
  <c r="H28" i="14"/>
  <c r="E28" i="14"/>
  <c r="G28" i="14" s="1"/>
  <c r="D28" i="14"/>
  <c r="I27" i="14"/>
  <c r="D27" i="14"/>
  <c r="E27" i="14" s="1"/>
  <c r="G27" i="14" s="1"/>
  <c r="T26" i="14"/>
  <c r="O28" i="14" s="1"/>
  <c r="I26" i="14"/>
  <c r="H26" i="14"/>
  <c r="G26" i="14"/>
  <c r="E26" i="14"/>
  <c r="D26" i="14"/>
  <c r="T25" i="14"/>
  <c r="O25" i="14" s="1"/>
  <c r="K25" i="14"/>
  <c r="M25" i="14" s="1"/>
  <c r="I25" i="14"/>
  <c r="D25" i="14"/>
  <c r="F22" i="14"/>
  <c r="C22" i="14"/>
  <c r="I21" i="14"/>
  <c r="D21" i="14"/>
  <c r="H21" i="14" s="1"/>
  <c r="I20" i="14"/>
  <c r="I22" i="14" s="1"/>
  <c r="I23" i="14" s="1"/>
  <c r="H20" i="14"/>
  <c r="G20" i="14"/>
  <c r="E20" i="14"/>
  <c r="D20" i="14"/>
  <c r="T19" i="14"/>
  <c r="O21" i="14" s="1"/>
  <c r="K19" i="14" s="1"/>
  <c r="I19" i="14"/>
  <c r="H19" i="14"/>
  <c r="G19" i="14"/>
  <c r="E19" i="14"/>
  <c r="D19" i="14"/>
  <c r="T18" i="14"/>
  <c r="O18" i="14" s="1"/>
  <c r="K18" i="14" s="1"/>
  <c r="I18" i="14"/>
  <c r="D18" i="14"/>
  <c r="F15" i="14"/>
  <c r="C15" i="14"/>
  <c r="O14" i="14"/>
  <c r="I14" i="14"/>
  <c r="D14" i="14"/>
  <c r="E14" i="14" s="1"/>
  <c r="G14" i="14" s="1"/>
  <c r="I13" i="14"/>
  <c r="H13" i="14"/>
  <c r="G13" i="14"/>
  <c r="E13" i="14"/>
  <c r="D13" i="14"/>
  <c r="T12" i="14"/>
  <c r="I12" i="14"/>
  <c r="E12" i="14"/>
  <c r="D12" i="14"/>
  <c r="T11" i="14"/>
  <c r="O11" i="14" s="1"/>
  <c r="I11" i="14"/>
  <c r="I15" i="14" s="1"/>
  <c r="I16" i="14" s="1"/>
  <c r="H11" i="14"/>
  <c r="G11" i="14"/>
  <c r="E11" i="14"/>
  <c r="D11" i="14"/>
  <c r="I8" i="14"/>
  <c r="I9" i="14" s="1"/>
  <c r="F8" i="14"/>
  <c r="E8" i="14"/>
  <c r="E9" i="14" s="1"/>
  <c r="D8" i="14"/>
  <c r="D9" i="14" s="1"/>
  <c r="C8" i="14"/>
  <c r="H7" i="14"/>
  <c r="E7" i="14"/>
  <c r="G7" i="14" s="1"/>
  <c r="H6" i="14"/>
  <c r="G6" i="14"/>
  <c r="E6" i="14"/>
  <c r="T5" i="14"/>
  <c r="O7" i="14" s="1"/>
  <c r="H5" i="14"/>
  <c r="G5" i="14"/>
  <c r="E5" i="14"/>
  <c r="T4" i="14"/>
  <c r="O4" i="14" s="1"/>
  <c r="K4" i="14" s="1"/>
  <c r="H4" i="14"/>
  <c r="G4" i="14"/>
  <c r="E4" i="14"/>
  <c r="F29" i="13"/>
  <c r="F30" i="13" s="1"/>
  <c r="C29" i="13"/>
  <c r="I28" i="13"/>
  <c r="D28" i="13"/>
  <c r="I27" i="13"/>
  <c r="E27" i="13"/>
  <c r="G27" i="13" s="1"/>
  <c r="D27" i="13"/>
  <c r="H27" i="13" s="1"/>
  <c r="T26" i="13"/>
  <c r="O28" i="13" s="1"/>
  <c r="I26" i="13"/>
  <c r="H26" i="13"/>
  <c r="D26" i="13"/>
  <c r="E26" i="13" s="1"/>
  <c r="G26" i="13" s="1"/>
  <c r="T25" i="13"/>
  <c r="O25" i="13" s="1"/>
  <c r="I25" i="13"/>
  <c r="E25" i="13"/>
  <c r="D25" i="13"/>
  <c r="F22" i="13"/>
  <c r="E22" i="13"/>
  <c r="D22" i="13"/>
  <c r="D23" i="13" s="1"/>
  <c r="C22" i="13"/>
  <c r="I21" i="13"/>
  <c r="H21" i="13"/>
  <c r="D21" i="13"/>
  <c r="E21" i="13" s="1"/>
  <c r="G21" i="13" s="1"/>
  <c r="I20" i="13"/>
  <c r="H20" i="13"/>
  <c r="G20" i="13"/>
  <c r="E20" i="13"/>
  <c r="D20" i="13"/>
  <c r="T19" i="13"/>
  <c r="O21" i="13" s="1"/>
  <c r="I19" i="13"/>
  <c r="H19" i="13"/>
  <c r="G19" i="13"/>
  <c r="E19" i="13"/>
  <c r="D19" i="13"/>
  <c r="T18" i="13"/>
  <c r="O18" i="13" s="1"/>
  <c r="I18" i="13"/>
  <c r="E18" i="13"/>
  <c r="G18" i="13" s="1"/>
  <c r="D18" i="13"/>
  <c r="H18" i="13" s="1"/>
  <c r="F16" i="13"/>
  <c r="F15" i="13"/>
  <c r="D15" i="13"/>
  <c r="D16" i="13" s="1"/>
  <c r="C15" i="13"/>
  <c r="I14" i="13"/>
  <c r="H14" i="13"/>
  <c r="G14" i="13"/>
  <c r="E14" i="13"/>
  <c r="D14" i="13"/>
  <c r="I13" i="13"/>
  <c r="E13" i="13"/>
  <c r="G13" i="13" s="1"/>
  <c r="D13" i="13"/>
  <c r="H13" i="13" s="1"/>
  <c r="T12" i="13"/>
  <c r="O14" i="13" s="1"/>
  <c r="K13" i="13" s="1"/>
  <c r="I12" i="13"/>
  <c r="H12" i="13"/>
  <c r="E12" i="13"/>
  <c r="G12" i="13" s="1"/>
  <c r="D12" i="13"/>
  <c r="T11" i="13"/>
  <c r="R11" i="13"/>
  <c r="O11" i="13"/>
  <c r="K11" i="13"/>
  <c r="I11" i="13"/>
  <c r="H11" i="13"/>
  <c r="G11" i="13"/>
  <c r="E11" i="13"/>
  <c r="D11" i="13"/>
  <c r="I8" i="13"/>
  <c r="I9" i="13" s="1"/>
  <c r="F8" i="13"/>
  <c r="F9" i="13" s="1"/>
  <c r="D8" i="13"/>
  <c r="D9" i="13" s="1"/>
  <c r="C8" i="13"/>
  <c r="O7" i="13"/>
  <c r="K7" i="13" s="1"/>
  <c r="H7" i="13"/>
  <c r="G7" i="13"/>
  <c r="E7" i="13"/>
  <c r="H6" i="13"/>
  <c r="E6" i="13"/>
  <c r="G6" i="13" s="1"/>
  <c r="T5" i="13"/>
  <c r="H5" i="13"/>
  <c r="G5" i="13"/>
  <c r="E5" i="13"/>
  <c r="T4" i="13"/>
  <c r="O4" i="13"/>
  <c r="K4" i="13" s="1"/>
  <c r="R4" i="13" s="1"/>
  <c r="H4" i="13"/>
  <c r="E4" i="13"/>
  <c r="F30" i="12"/>
  <c r="I29" i="12"/>
  <c r="I30" i="12" s="1"/>
  <c r="F29" i="12"/>
  <c r="C29" i="12"/>
  <c r="I28" i="12"/>
  <c r="E28" i="12"/>
  <c r="G28" i="12" s="1"/>
  <c r="D28" i="12"/>
  <c r="H28" i="12" s="1"/>
  <c r="I27" i="12"/>
  <c r="D27" i="12"/>
  <c r="E27" i="12" s="1"/>
  <c r="G27" i="12" s="1"/>
  <c r="T26" i="12"/>
  <c r="O28" i="12" s="1"/>
  <c r="I26" i="12"/>
  <c r="D26" i="12"/>
  <c r="H26" i="12" s="1"/>
  <c r="T25" i="12"/>
  <c r="O25" i="12" s="1"/>
  <c r="K25" i="12" s="1"/>
  <c r="I25" i="12"/>
  <c r="E25" i="12"/>
  <c r="D25" i="12"/>
  <c r="H25" i="12" s="1"/>
  <c r="F23" i="12"/>
  <c r="F22" i="12"/>
  <c r="C22" i="12"/>
  <c r="I21" i="12"/>
  <c r="H21" i="12"/>
  <c r="E21" i="12"/>
  <c r="G21" i="12" s="1"/>
  <c r="D21" i="12"/>
  <c r="I20" i="12"/>
  <c r="H20" i="12"/>
  <c r="G20" i="12"/>
  <c r="E20" i="12"/>
  <c r="D20" i="12"/>
  <c r="T19" i="12"/>
  <c r="O21" i="12" s="1"/>
  <c r="I19" i="12"/>
  <c r="H19" i="12"/>
  <c r="E19" i="12"/>
  <c r="G19" i="12" s="1"/>
  <c r="D19" i="12"/>
  <c r="T18" i="12"/>
  <c r="O18" i="12" s="1"/>
  <c r="I18" i="12"/>
  <c r="H18" i="12"/>
  <c r="D18" i="12"/>
  <c r="F16" i="12"/>
  <c r="I15" i="12"/>
  <c r="I16" i="12" s="1"/>
  <c r="F15" i="12"/>
  <c r="C15" i="12"/>
  <c r="O14" i="12"/>
  <c r="I14" i="12"/>
  <c r="D14" i="12"/>
  <c r="H14" i="12" s="1"/>
  <c r="I13" i="12"/>
  <c r="D13" i="12"/>
  <c r="H13" i="12" s="1"/>
  <c r="T12" i="12"/>
  <c r="I12" i="12"/>
  <c r="D12" i="12"/>
  <c r="T11" i="12"/>
  <c r="O11" i="12"/>
  <c r="I11" i="12"/>
  <c r="H11" i="12"/>
  <c r="E11" i="12"/>
  <c r="D11" i="12"/>
  <c r="I8" i="12"/>
  <c r="I9" i="12" s="1"/>
  <c r="F8" i="12"/>
  <c r="F9" i="12" s="1"/>
  <c r="D8" i="12"/>
  <c r="D9" i="12" s="1"/>
  <c r="C8" i="12"/>
  <c r="H7" i="12"/>
  <c r="E7" i="12"/>
  <c r="G7" i="12" s="1"/>
  <c r="H6" i="12"/>
  <c r="E6" i="12"/>
  <c r="G6" i="12" s="1"/>
  <c r="T5" i="12"/>
  <c r="O7" i="12" s="1"/>
  <c r="H5" i="12"/>
  <c r="E5" i="12"/>
  <c r="G5" i="12" s="1"/>
  <c r="T4" i="12"/>
  <c r="O4" i="12" s="1"/>
  <c r="K4" i="12" s="1"/>
  <c r="R4" i="12" s="1"/>
  <c r="H4" i="12"/>
  <c r="E4" i="12"/>
  <c r="F29" i="11"/>
  <c r="F30" i="11" s="1"/>
  <c r="C29" i="11"/>
  <c r="I28" i="11"/>
  <c r="H28" i="11"/>
  <c r="D28" i="11"/>
  <c r="E28" i="11" s="1"/>
  <c r="G28" i="11" s="1"/>
  <c r="I27" i="11"/>
  <c r="H27" i="11"/>
  <c r="E27" i="11"/>
  <c r="G27" i="11" s="1"/>
  <c r="D27" i="11"/>
  <c r="T26" i="11"/>
  <c r="O28" i="11" s="1"/>
  <c r="I26" i="11"/>
  <c r="H26" i="11"/>
  <c r="G26" i="11"/>
  <c r="E26" i="11"/>
  <c r="D26" i="11"/>
  <c r="T25" i="11"/>
  <c r="O25" i="11"/>
  <c r="I25" i="11"/>
  <c r="E25" i="11"/>
  <c r="G25" i="11" s="1"/>
  <c r="D25" i="11"/>
  <c r="H25" i="11" s="1"/>
  <c r="F22" i="11"/>
  <c r="F23" i="11" s="1"/>
  <c r="C22" i="11"/>
  <c r="I21" i="11"/>
  <c r="H21" i="11"/>
  <c r="G21" i="11"/>
  <c r="E21" i="11"/>
  <c r="D21" i="11"/>
  <c r="I20" i="11"/>
  <c r="D20" i="11"/>
  <c r="T19" i="11"/>
  <c r="O21" i="11" s="1"/>
  <c r="K19" i="11"/>
  <c r="I19" i="11"/>
  <c r="H19" i="11"/>
  <c r="E19" i="11"/>
  <c r="G19" i="11" s="1"/>
  <c r="D19" i="11"/>
  <c r="T18" i="11"/>
  <c r="O18" i="11"/>
  <c r="K18" i="11" s="1"/>
  <c r="I18" i="11"/>
  <c r="D18" i="11"/>
  <c r="F15" i="11"/>
  <c r="F16" i="11" s="1"/>
  <c r="C15" i="11"/>
  <c r="I14" i="11"/>
  <c r="H14" i="11"/>
  <c r="D14" i="11"/>
  <c r="E14" i="11" s="1"/>
  <c r="G14" i="11" s="1"/>
  <c r="I13" i="11"/>
  <c r="H13" i="11"/>
  <c r="E13" i="11"/>
  <c r="G13" i="11" s="1"/>
  <c r="D13" i="11"/>
  <c r="T12" i="11"/>
  <c r="O14" i="11" s="1"/>
  <c r="I12" i="11"/>
  <c r="D12" i="11"/>
  <c r="H12" i="11" s="1"/>
  <c r="T11" i="11"/>
  <c r="O11" i="11" s="1"/>
  <c r="I11" i="11"/>
  <c r="K11" i="11" s="1"/>
  <c r="H11" i="11"/>
  <c r="D11" i="11"/>
  <c r="I8" i="11"/>
  <c r="I9" i="11" s="1"/>
  <c r="F8" i="11"/>
  <c r="F9" i="11" s="1"/>
  <c r="E8" i="11"/>
  <c r="E9" i="11" s="1"/>
  <c r="D8" i="11"/>
  <c r="D9" i="11" s="1"/>
  <c r="C8" i="11"/>
  <c r="O7" i="11"/>
  <c r="H7" i="11"/>
  <c r="G7" i="11"/>
  <c r="E7" i="11"/>
  <c r="K6" i="11"/>
  <c r="H6" i="11"/>
  <c r="E6" i="11"/>
  <c r="G6" i="11" s="1"/>
  <c r="T5" i="11"/>
  <c r="H5" i="11"/>
  <c r="E5" i="11"/>
  <c r="G5" i="11" s="1"/>
  <c r="T4" i="11"/>
  <c r="O4" i="11" s="1"/>
  <c r="K4" i="11" s="1"/>
  <c r="R4" i="11"/>
  <c r="H4" i="11"/>
  <c r="G4" i="11"/>
  <c r="E4" i="11"/>
  <c r="X8" i="4" l="1"/>
  <c r="X9" i="4" s="1"/>
  <c r="W8" i="4"/>
  <c r="W9" i="4" s="1"/>
  <c r="S17" i="4"/>
  <c r="S18" i="4" s="1"/>
  <c r="T26" i="4"/>
  <c r="T27" i="4" s="1"/>
  <c r="S26" i="4"/>
  <c r="S27" i="4" s="1"/>
  <c r="M4" i="14"/>
  <c r="J4" i="14"/>
  <c r="L4" i="14" s="1"/>
  <c r="H8" i="14"/>
  <c r="F9" i="14"/>
  <c r="H9" i="14" s="1"/>
  <c r="G8" i="14"/>
  <c r="H9" i="13"/>
  <c r="H8" i="12"/>
  <c r="J6" i="11"/>
  <c r="L6" i="11" s="1"/>
  <c r="R6" i="11"/>
  <c r="Q6" i="11"/>
  <c r="M6" i="11"/>
  <c r="G9" i="11"/>
  <c r="R11" i="11"/>
  <c r="Q11" i="11"/>
  <c r="M11" i="11"/>
  <c r="Q4" i="11"/>
  <c r="K5" i="11"/>
  <c r="J4" i="11"/>
  <c r="M4" i="11"/>
  <c r="K7" i="11"/>
  <c r="H9" i="11"/>
  <c r="F42" i="11"/>
  <c r="K26" i="11"/>
  <c r="J26" i="11"/>
  <c r="L26" i="11" s="1"/>
  <c r="Q13" i="13"/>
  <c r="M13" i="13"/>
  <c r="J13" i="13"/>
  <c r="L13" i="13" s="1"/>
  <c r="R13" i="13"/>
  <c r="Q18" i="11"/>
  <c r="M18" i="11"/>
  <c r="J18" i="11"/>
  <c r="R18" i="11"/>
  <c r="Q18" i="14"/>
  <c r="R18" i="14"/>
  <c r="K22" i="14"/>
  <c r="J18" i="14"/>
  <c r="M18" i="14"/>
  <c r="J19" i="14"/>
  <c r="L19" i="14" s="1"/>
  <c r="R19" i="14"/>
  <c r="Q19" i="14"/>
  <c r="M19" i="14"/>
  <c r="K21" i="11"/>
  <c r="J21" i="11"/>
  <c r="L21" i="11" s="1"/>
  <c r="K13" i="11"/>
  <c r="R25" i="12"/>
  <c r="Q25" i="12"/>
  <c r="J25" i="12"/>
  <c r="M25" i="12"/>
  <c r="D22" i="11"/>
  <c r="D23" i="11" s="1"/>
  <c r="H18" i="11"/>
  <c r="E18" i="11"/>
  <c r="K20" i="11"/>
  <c r="I22" i="11"/>
  <c r="I23" i="11" s="1"/>
  <c r="G9" i="14"/>
  <c r="M19" i="11"/>
  <c r="Q19" i="11"/>
  <c r="R19" i="11"/>
  <c r="K14" i="11"/>
  <c r="M7" i="13"/>
  <c r="J7" i="13"/>
  <c r="L7" i="13" s="1"/>
  <c r="Q7" i="13"/>
  <c r="R7" i="13"/>
  <c r="H28" i="13"/>
  <c r="E28" i="13"/>
  <c r="G28" i="13" s="1"/>
  <c r="K26" i="14"/>
  <c r="J26" i="14"/>
  <c r="L26" i="14" s="1"/>
  <c r="E8" i="12"/>
  <c r="E12" i="11"/>
  <c r="G12" i="11" s="1"/>
  <c r="G4" i="12"/>
  <c r="E23" i="13"/>
  <c r="G23" i="13" s="1"/>
  <c r="G22" i="13"/>
  <c r="G12" i="14"/>
  <c r="E15" i="14"/>
  <c r="G8" i="11"/>
  <c r="J11" i="11"/>
  <c r="I15" i="11"/>
  <c r="I16" i="11" s="1"/>
  <c r="G11" i="12"/>
  <c r="D15" i="12"/>
  <c r="D16" i="12" s="1"/>
  <c r="H12" i="12"/>
  <c r="E12" i="12"/>
  <c r="G12" i="12" s="1"/>
  <c r="E13" i="12"/>
  <c r="G13" i="12" s="1"/>
  <c r="E14" i="12"/>
  <c r="G14" i="12" s="1"/>
  <c r="I22" i="12"/>
  <c r="I23" i="12" s="1"/>
  <c r="I42" i="12" s="1"/>
  <c r="E26" i="12"/>
  <c r="G26" i="12" s="1"/>
  <c r="H27" i="12"/>
  <c r="F23" i="13"/>
  <c r="H22" i="13"/>
  <c r="D29" i="13"/>
  <c r="D30" i="13" s="1"/>
  <c r="H25" i="13"/>
  <c r="K5" i="14"/>
  <c r="H14" i="14"/>
  <c r="E21" i="14"/>
  <c r="G21" i="14" s="1"/>
  <c r="F23" i="14"/>
  <c r="R25" i="14"/>
  <c r="Q25" i="14"/>
  <c r="D42" i="13"/>
  <c r="H8" i="11"/>
  <c r="H20" i="11"/>
  <c r="E20" i="11"/>
  <c r="G20" i="11" s="1"/>
  <c r="J4" i="12"/>
  <c r="F42" i="12"/>
  <c r="E29" i="12"/>
  <c r="G25" i="12"/>
  <c r="K27" i="12"/>
  <c r="H8" i="13"/>
  <c r="J11" i="13"/>
  <c r="Q11" i="13"/>
  <c r="E29" i="13"/>
  <c r="K27" i="13"/>
  <c r="J27" i="13"/>
  <c r="L27" i="13" s="1"/>
  <c r="K11" i="14"/>
  <c r="J11" i="14"/>
  <c r="D22" i="14"/>
  <c r="D23" i="14" s="1"/>
  <c r="E18" i="14"/>
  <c r="H18" i="14"/>
  <c r="K29" i="14"/>
  <c r="J4" i="13"/>
  <c r="M4" i="13"/>
  <c r="Q4" i="14"/>
  <c r="R4" i="14"/>
  <c r="K18" i="12"/>
  <c r="K20" i="12" s="1"/>
  <c r="K28" i="12"/>
  <c r="J28" i="12"/>
  <c r="L28" i="12" s="1"/>
  <c r="E15" i="13"/>
  <c r="F16" i="14"/>
  <c r="K12" i="11"/>
  <c r="K15" i="11" s="1"/>
  <c r="D29" i="11"/>
  <c r="D30" i="11" s="1"/>
  <c r="H9" i="12"/>
  <c r="K11" i="12"/>
  <c r="K12" i="12" s="1"/>
  <c r="J11" i="12"/>
  <c r="M11" i="13"/>
  <c r="K12" i="13"/>
  <c r="I15" i="13"/>
  <c r="I16" i="13" s="1"/>
  <c r="K14" i="13"/>
  <c r="G25" i="13"/>
  <c r="K12" i="14"/>
  <c r="K14" i="14"/>
  <c r="H25" i="14"/>
  <c r="E25" i="14"/>
  <c r="H27" i="14"/>
  <c r="K28" i="14"/>
  <c r="J28" i="14"/>
  <c r="L28" i="14" s="1"/>
  <c r="D15" i="11"/>
  <c r="D16" i="11" s="1"/>
  <c r="I29" i="11"/>
  <c r="I30" i="11" s="1"/>
  <c r="I42" i="11" s="1"/>
  <c r="K25" i="11"/>
  <c r="J25" i="11"/>
  <c r="E29" i="11"/>
  <c r="H29" i="11" s="1"/>
  <c r="E8" i="13"/>
  <c r="G4" i="13"/>
  <c r="I22" i="13"/>
  <c r="I23" i="13" s="1"/>
  <c r="K18" i="13"/>
  <c r="K21" i="13" s="1"/>
  <c r="I29" i="13"/>
  <c r="I30" i="13" s="1"/>
  <c r="K25" i="13"/>
  <c r="K28" i="13" s="1"/>
  <c r="K26" i="13"/>
  <c r="K7" i="14"/>
  <c r="J13" i="14"/>
  <c r="L13" i="14" s="1"/>
  <c r="I29" i="14"/>
  <c r="I30" i="14" s="1"/>
  <c r="I42" i="14" s="1"/>
  <c r="K27" i="14"/>
  <c r="K5" i="12"/>
  <c r="K7" i="12"/>
  <c r="K6" i="12"/>
  <c r="Q4" i="13"/>
  <c r="K21" i="12"/>
  <c r="E11" i="11"/>
  <c r="J19" i="11"/>
  <c r="L19" i="11" s="1"/>
  <c r="Q4" i="12"/>
  <c r="M4" i="12"/>
  <c r="K5" i="13"/>
  <c r="K6" i="13"/>
  <c r="K6" i="14"/>
  <c r="K13" i="14"/>
  <c r="K20" i="14"/>
  <c r="J20" i="14"/>
  <c r="L20" i="14" s="1"/>
  <c r="J25" i="14"/>
  <c r="J27" i="14"/>
  <c r="L27" i="14" s="1"/>
  <c r="K26" i="12"/>
  <c r="J26" i="12"/>
  <c r="L26" i="12" s="1"/>
  <c r="D29" i="12"/>
  <c r="D30" i="12" s="1"/>
  <c r="D15" i="14"/>
  <c r="D16" i="14" s="1"/>
  <c r="D42" i="14" s="1"/>
  <c r="H12" i="14"/>
  <c r="K21" i="14"/>
  <c r="J21" i="14"/>
  <c r="L21" i="14" s="1"/>
  <c r="D22" i="12"/>
  <c r="D23" i="12" s="1"/>
  <c r="E18" i="12"/>
  <c r="D42" i="11" l="1"/>
  <c r="Q20" i="12"/>
  <c r="M20" i="12"/>
  <c r="R20" i="12"/>
  <c r="J20" i="12"/>
  <c r="L20" i="12" s="1"/>
  <c r="R28" i="13"/>
  <c r="Q28" i="13"/>
  <c r="M28" i="13"/>
  <c r="J28" i="13"/>
  <c r="L28" i="13" s="1"/>
  <c r="Q21" i="13"/>
  <c r="R21" i="13"/>
  <c r="M21" i="13"/>
  <c r="J21" i="13"/>
  <c r="L21" i="13" s="1"/>
  <c r="R12" i="12"/>
  <c r="M12" i="12"/>
  <c r="Q12" i="12"/>
  <c r="J12" i="12"/>
  <c r="L12" i="12" s="1"/>
  <c r="K16" i="11"/>
  <c r="E16" i="13"/>
  <c r="G15" i="13"/>
  <c r="R5" i="14"/>
  <c r="M5" i="14"/>
  <c r="Q5" i="14"/>
  <c r="Q8" i="14" s="1"/>
  <c r="Q9" i="14" s="1"/>
  <c r="J5" i="14"/>
  <c r="K23" i="14"/>
  <c r="L4" i="11"/>
  <c r="R7" i="14"/>
  <c r="M7" i="14"/>
  <c r="J7" i="14"/>
  <c r="L7" i="14" s="1"/>
  <c r="Q7" i="14"/>
  <c r="K30" i="14"/>
  <c r="R7" i="12"/>
  <c r="J7" i="12"/>
  <c r="L7" i="12" s="1"/>
  <c r="Q7" i="12"/>
  <c r="M7" i="12"/>
  <c r="J18" i="12"/>
  <c r="L25" i="12"/>
  <c r="J6" i="14"/>
  <c r="L6" i="14" s="1"/>
  <c r="Q6" i="14"/>
  <c r="M6" i="14"/>
  <c r="R6" i="14"/>
  <c r="M5" i="12"/>
  <c r="K8" i="12"/>
  <c r="R5" i="12"/>
  <c r="Q5" i="12"/>
  <c r="J5" i="12"/>
  <c r="L5" i="12" s="1"/>
  <c r="J25" i="13"/>
  <c r="K13" i="12"/>
  <c r="K15" i="12" s="1"/>
  <c r="M14" i="13"/>
  <c r="R14" i="13"/>
  <c r="Q14" i="13"/>
  <c r="J14" i="13"/>
  <c r="L14" i="13" s="1"/>
  <c r="E22" i="14"/>
  <c r="G18" i="14"/>
  <c r="K15" i="13"/>
  <c r="H23" i="13"/>
  <c r="F42" i="13"/>
  <c r="R26" i="14"/>
  <c r="M26" i="14"/>
  <c r="Q26" i="14"/>
  <c r="R5" i="13"/>
  <c r="J5" i="13"/>
  <c r="L5" i="13" s="1"/>
  <c r="Q5" i="13"/>
  <c r="Q8" i="13" s="1"/>
  <c r="Q9" i="13" s="1"/>
  <c r="M5" i="13"/>
  <c r="M18" i="13"/>
  <c r="R18" i="13"/>
  <c r="Q18" i="13"/>
  <c r="K20" i="13"/>
  <c r="K19" i="13"/>
  <c r="L11" i="12"/>
  <c r="R27" i="12"/>
  <c r="Q27" i="12"/>
  <c r="M27" i="12"/>
  <c r="J27" i="12"/>
  <c r="L27" i="12" s="1"/>
  <c r="L11" i="11"/>
  <c r="L4" i="13"/>
  <c r="Q26" i="11"/>
  <c r="M26" i="11"/>
  <c r="R26" i="11"/>
  <c r="J6" i="12"/>
  <c r="L6" i="12" s="1"/>
  <c r="M6" i="12"/>
  <c r="R6" i="12"/>
  <c r="Q6" i="12"/>
  <c r="M28" i="12"/>
  <c r="R28" i="12"/>
  <c r="Q28" i="12"/>
  <c r="G8" i="12"/>
  <c r="E9" i="12"/>
  <c r="M13" i="14"/>
  <c r="R13" i="14"/>
  <c r="Q13" i="14"/>
  <c r="R26" i="13"/>
  <c r="Q26" i="13"/>
  <c r="J26" i="13"/>
  <c r="L26" i="13" s="1"/>
  <c r="M26" i="13"/>
  <c r="M25" i="13"/>
  <c r="R25" i="13"/>
  <c r="Q25" i="13"/>
  <c r="Q29" i="13" s="1"/>
  <c r="Q30" i="13" s="1"/>
  <c r="K29" i="13"/>
  <c r="E29" i="14"/>
  <c r="G25" i="14"/>
  <c r="H15" i="13"/>
  <c r="D42" i="12"/>
  <c r="M14" i="11"/>
  <c r="R14" i="11"/>
  <c r="Q14" i="11"/>
  <c r="Q20" i="11"/>
  <c r="J20" i="11"/>
  <c r="L20" i="11" s="1"/>
  <c r="R20" i="11"/>
  <c r="M20" i="11"/>
  <c r="J22" i="11"/>
  <c r="L18" i="11"/>
  <c r="J29" i="14"/>
  <c r="L25" i="14"/>
  <c r="M11" i="12"/>
  <c r="R11" i="12"/>
  <c r="Q11" i="12"/>
  <c r="M21" i="11"/>
  <c r="R21" i="11"/>
  <c r="Q21" i="11"/>
  <c r="Q22" i="11" s="1"/>
  <c r="Q23" i="11" s="1"/>
  <c r="R5" i="11"/>
  <c r="J5" i="11"/>
  <c r="L5" i="11" s="1"/>
  <c r="Q5" i="11"/>
  <c r="Q8" i="11" s="1"/>
  <c r="Q9" i="11" s="1"/>
  <c r="M5" i="11"/>
  <c r="K14" i="12"/>
  <c r="H29" i="12"/>
  <c r="G29" i="12"/>
  <c r="E30" i="12"/>
  <c r="G15" i="14"/>
  <c r="E16" i="14"/>
  <c r="Q28" i="14"/>
  <c r="R28" i="14"/>
  <c r="M28" i="14"/>
  <c r="Q18" i="12"/>
  <c r="R18" i="12"/>
  <c r="M18" i="12"/>
  <c r="K8" i="11"/>
  <c r="I42" i="13"/>
  <c r="E22" i="12"/>
  <c r="G18" i="12"/>
  <c r="Q26" i="12"/>
  <c r="Q29" i="12" s="1"/>
  <c r="Q30" i="12" s="1"/>
  <c r="M26" i="12"/>
  <c r="R26" i="12"/>
  <c r="K8" i="13"/>
  <c r="E15" i="11"/>
  <c r="G11" i="11"/>
  <c r="L25" i="11"/>
  <c r="M12" i="13"/>
  <c r="J12" i="13"/>
  <c r="L12" i="13" s="1"/>
  <c r="R12" i="13"/>
  <c r="Q12" i="13"/>
  <c r="Q15" i="13" s="1"/>
  <c r="Q16" i="13" s="1"/>
  <c r="H16" i="14"/>
  <c r="F42" i="14"/>
  <c r="K8" i="14"/>
  <c r="L11" i="14"/>
  <c r="J15" i="14"/>
  <c r="L11" i="13"/>
  <c r="J15" i="13"/>
  <c r="K19" i="12"/>
  <c r="J14" i="11"/>
  <c r="L14" i="11" s="1"/>
  <c r="E22" i="11"/>
  <c r="G18" i="11"/>
  <c r="K22" i="11"/>
  <c r="R7" i="11"/>
  <c r="Q7" i="11"/>
  <c r="M7" i="11"/>
  <c r="J7" i="11"/>
  <c r="L7" i="11" s="1"/>
  <c r="Q21" i="12"/>
  <c r="R21" i="12"/>
  <c r="M21" i="12"/>
  <c r="Q12" i="14"/>
  <c r="M12" i="14"/>
  <c r="R12" i="14"/>
  <c r="J12" i="14"/>
  <c r="L12" i="14" s="1"/>
  <c r="M21" i="14"/>
  <c r="Q21" i="14"/>
  <c r="Q22" i="14" s="1"/>
  <c r="Q23" i="14" s="1"/>
  <c r="R21" i="14"/>
  <c r="K29" i="12"/>
  <c r="Q20" i="14"/>
  <c r="M20" i="14"/>
  <c r="R20" i="14"/>
  <c r="R27" i="13"/>
  <c r="Q27" i="13"/>
  <c r="M27" i="13"/>
  <c r="G8" i="13"/>
  <c r="E9" i="13"/>
  <c r="G29" i="13"/>
  <c r="E30" i="13"/>
  <c r="H29" i="13"/>
  <c r="E30" i="11"/>
  <c r="G29" i="11"/>
  <c r="J12" i="11"/>
  <c r="L12" i="11" s="1"/>
  <c r="Q12" i="11"/>
  <c r="Q15" i="11" s="1"/>
  <c r="Q16" i="11" s="1"/>
  <c r="R12" i="11"/>
  <c r="M12" i="11"/>
  <c r="L4" i="12"/>
  <c r="Q6" i="13"/>
  <c r="M6" i="13"/>
  <c r="J6" i="13"/>
  <c r="L6" i="13" s="1"/>
  <c r="R6" i="13"/>
  <c r="J21" i="12"/>
  <c r="L21" i="12" s="1"/>
  <c r="R27" i="14"/>
  <c r="Q27" i="14"/>
  <c r="Q29" i="14" s="1"/>
  <c r="Q30" i="14" s="1"/>
  <c r="M27" i="14"/>
  <c r="J18" i="13"/>
  <c r="R25" i="11"/>
  <c r="Q25" i="11"/>
  <c r="K27" i="11"/>
  <c r="K29" i="11"/>
  <c r="K28" i="11"/>
  <c r="M25" i="11"/>
  <c r="J14" i="14"/>
  <c r="L14" i="14" s="1"/>
  <c r="M14" i="14"/>
  <c r="Q14" i="14"/>
  <c r="R14" i="14"/>
  <c r="H15" i="14"/>
  <c r="K15" i="14"/>
  <c r="M11" i="14"/>
  <c r="R11" i="14"/>
  <c r="Q11" i="14"/>
  <c r="E15" i="12"/>
  <c r="R13" i="11"/>
  <c r="M13" i="11"/>
  <c r="Q13" i="11"/>
  <c r="J13" i="11"/>
  <c r="L13" i="11" s="1"/>
  <c r="J22" i="14"/>
  <c r="L18" i="14"/>
  <c r="Q8" i="12" l="1"/>
  <c r="Q9" i="12" s="1"/>
  <c r="K16" i="12"/>
  <c r="L15" i="14"/>
  <c r="J16" i="14"/>
  <c r="L16" i="14" s="1"/>
  <c r="G29" i="14"/>
  <c r="E30" i="14"/>
  <c r="H29" i="14"/>
  <c r="K9" i="12"/>
  <c r="M8" i="12"/>
  <c r="L18" i="12"/>
  <c r="J22" i="12"/>
  <c r="L5" i="14"/>
  <c r="J8" i="14"/>
  <c r="J27" i="11"/>
  <c r="R27" i="11"/>
  <c r="Q27" i="11"/>
  <c r="M27" i="11"/>
  <c r="M22" i="11"/>
  <c r="K23" i="11"/>
  <c r="J30" i="14"/>
  <c r="L30" i="14" s="1"/>
  <c r="L29" i="14"/>
  <c r="K30" i="13"/>
  <c r="M29" i="13"/>
  <c r="J8" i="13"/>
  <c r="K30" i="12"/>
  <c r="J15" i="11"/>
  <c r="L18" i="13"/>
  <c r="J22" i="13"/>
  <c r="G30" i="11"/>
  <c r="H30" i="11"/>
  <c r="G9" i="12"/>
  <c r="J20" i="13"/>
  <c r="L20" i="13" s="1"/>
  <c r="R20" i="13"/>
  <c r="Q20" i="13"/>
  <c r="M20" i="13"/>
  <c r="K16" i="13"/>
  <c r="M15" i="13"/>
  <c r="J29" i="13"/>
  <c r="L25" i="13"/>
  <c r="E23" i="12"/>
  <c r="H22" i="12"/>
  <c r="G22" i="12"/>
  <c r="E23" i="11"/>
  <c r="G22" i="11"/>
  <c r="H22" i="11"/>
  <c r="J19" i="12"/>
  <c r="L19" i="12" s="1"/>
  <c r="M19" i="12"/>
  <c r="R19" i="12"/>
  <c r="Q19" i="12"/>
  <c r="Q22" i="12" s="1"/>
  <c r="Q23" i="12" s="1"/>
  <c r="K9" i="13"/>
  <c r="M8" i="13"/>
  <c r="G16" i="14"/>
  <c r="J8" i="11"/>
  <c r="G16" i="13"/>
  <c r="H16" i="13"/>
  <c r="K30" i="11"/>
  <c r="Q29" i="11"/>
  <c r="Q30" i="11" s="1"/>
  <c r="M8" i="14"/>
  <c r="K9" i="14"/>
  <c r="J23" i="11"/>
  <c r="L23" i="11" s="1"/>
  <c r="L22" i="11"/>
  <c r="E16" i="12"/>
  <c r="E42" i="12" s="1"/>
  <c r="H15" i="12"/>
  <c r="G15" i="12"/>
  <c r="K9" i="11"/>
  <c r="M8" i="11"/>
  <c r="J8" i="12"/>
  <c r="G30" i="13"/>
  <c r="H30" i="13"/>
  <c r="L15" i="13"/>
  <c r="J16" i="13"/>
  <c r="L16" i="13" s="1"/>
  <c r="K22" i="12"/>
  <c r="G22" i="14"/>
  <c r="E23" i="14"/>
  <c r="H22" i="14"/>
  <c r="J29" i="12"/>
  <c r="M29" i="12" s="1"/>
  <c r="M29" i="14"/>
  <c r="M23" i="14"/>
  <c r="M15" i="14"/>
  <c r="K16" i="14"/>
  <c r="M16" i="14" s="1"/>
  <c r="E42" i="13"/>
  <c r="G9" i="13"/>
  <c r="J14" i="12"/>
  <c r="L14" i="12" s="1"/>
  <c r="R14" i="12"/>
  <c r="M14" i="12"/>
  <c r="Q14" i="12"/>
  <c r="Q19" i="13"/>
  <c r="Q22" i="13" s="1"/>
  <c r="Q23" i="13" s="1"/>
  <c r="M19" i="13"/>
  <c r="R19" i="13"/>
  <c r="J19" i="13"/>
  <c r="L19" i="13" s="1"/>
  <c r="M13" i="12"/>
  <c r="J13" i="12"/>
  <c r="Q13" i="12"/>
  <c r="Q15" i="12" s="1"/>
  <c r="Q16" i="12" s="1"/>
  <c r="R13" i="12"/>
  <c r="G15" i="11"/>
  <c r="H15" i="11"/>
  <c r="E16" i="11"/>
  <c r="Q15" i="14"/>
  <c r="Q16" i="14" s="1"/>
  <c r="J23" i="14"/>
  <c r="L23" i="14" s="1"/>
  <c r="L22" i="14"/>
  <c r="Q28" i="11"/>
  <c r="M28" i="11"/>
  <c r="R28" i="11"/>
  <c r="J28" i="11"/>
  <c r="L28" i="11" s="1"/>
  <c r="G30" i="12"/>
  <c r="H30" i="12"/>
  <c r="K22" i="13"/>
  <c r="M22" i="14"/>
  <c r="G16" i="11" l="1"/>
  <c r="E42" i="11"/>
  <c r="H16" i="11"/>
  <c r="M16" i="13"/>
  <c r="M22" i="12"/>
  <c r="K23" i="12"/>
  <c r="M23" i="12" s="1"/>
  <c r="G23" i="11"/>
  <c r="H23" i="11"/>
  <c r="L22" i="13"/>
  <c r="J23" i="13"/>
  <c r="L23" i="13" s="1"/>
  <c r="M30" i="13"/>
  <c r="L27" i="11"/>
  <c r="J29" i="11"/>
  <c r="G30" i="14"/>
  <c r="H30" i="14"/>
  <c r="K42" i="11"/>
  <c r="M9" i="11"/>
  <c r="G23" i="12"/>
  <c r="H23" i="12"/>
  <c r="M23" i="11"/>
  <c r="J23" i="12"/>
  <c r="L23" i="12" s="1"/>
  <c r="L22" i="12"/>
  <c r="M30" i="14"/>
  <c r="J9" i="11"/>
  <c r="L8" i="11"/>
  <c r="J9" i="14"/>
  <c r="L8" i="14"/>
  <c r="G16" i="12"/>
  <c r="H16" i="12"/>
  <c r="L15" i="11"/>
  <c r="J16" i="11"/>
  <c r="M15" i="11"/>
  <c r="L13" i="12"/>
  <c r="J15" i="12"/>
  <c r="J9" i="12"/>
  <c r="L8" i="12"/>
  <c r="M9" i="14"/>
  <c r="K42" i="14"/>
  <c r="L29" i="13"/>
  <c r="J30" i="13"/>
  <c r="L30" i="13" s="1"/>
  <c r="M9" i="13"/>
  <c r="J30" i="12"/>
  <c r="L30" i="12" s="1"/>
  <c r="L29" i="12"/>
  <c r="K23" i="13"/>
  <c r="M22" i="13"/>
  <c r="G23" i="14"/>
  <c r="H23" i="14"/>
  <c r="E42" i="14"/>
  <c r="L8" i="13"/>
  <c r="J9" i="13"/>
  <c r="M9" i="12"/>
  <c r="K42" i="12"/>
  <c r="M23" i="13" l="1"/>
  <c r="Q42" i="14"/>
  <c r="R42" i="14"/>
  <c r="L9" i="11"/>
  <c r="L9" i="13"/>
  <c r="J42" i="13"/>
  <c r="R42" i="11"/>
  <c r="Q42" i="11"/>
  <c r="J42" i="14"/>
  <c r="L9" i="14"/>
  <c r="L9" i="12"/>
  <c r="M30" i="12"/>
  <c r="R42" i="12"/>
  <c r="Q42" i="12"/>
  <c r="L16" i="11"/>
  <c r="M16" i="11"/>
  <c r="K42" i="13"/>
  <c r="J30" i="11"/>
  <c r="L29" i="11"/>
  <c r="M29" i="11"/>
  <c r="L15" i="12"/>
  <c r="J16" i="12"/>
  <c r="J42" i="12" s="1"/>
  <c r="M15" i="12"/>
  <c r="L16" i="12" l="1"/>
  <c r="M16" i="12"/>
  <c r="L30" i="11"/>
  <c r="M30" i="11"/>
  <c r="J42" i="11"/>
  <c r="R42" i="13"/>
  <c r="Q42" i="13"/>
  <c r="G8" i="4" l="1"/>
  <c r="G9" i="4" s="1"/>
  <c r="F8" i="4"/>
  <c r="F9" i="4" s="1"/>
  <c r="D8" i="4"/>
  <c r="D9" i="4" s="1"/>
  <c r="E8" i="4" l="1"/>
  <c r="E9" i="4" s="1"/>
  <c r="R15" i="4"/>
  <c r="Z24" i="4"/>
  <c r="Z6" i="4"/>
  <c r="M24" i="4"/>
  <c r="Z15" i="4"/>
  <c r="U15" i="4"/>
  <c r="N15" i="4"/>
  <c r="Q15" i="4"/>
  <c r="Q24" i="4"/>
  <c r="M6" i="4"/>
  <c r="V6" i="4"/>
  <c r="R24" i="4"/>
  <c r="Y15" i="4"/>
  <c r="R6" i="4"/>
  <c r="U6" i="4"/>
  <c r="U24" i="4"/>
  <c r="N6" i="4"/>
  <c r="Q6" i="4"/>
  <c r="Y6" i="4"/>
  <c r="V15" i="4"/>
  <c r="Y24" i="4"/>
  <c r="V24" i="4"/>
  <c r="H6" i="4"/>
  <c r="M15" i="4"/>
  <c r="Q23" i="4"/>
  <c r="M23" i="4"/>
  <c r="Z23" i="4"/>
  <c r="Z14" i="4"/>
  <c r="R23" i="4"/>
  <c r="N14" i="4"/>
  <c r="R14" i="4"/>
  <c r="R5" i="4"/>
  <c r="U23" i="4"/>
  <c r="Q14" i="4"/>
  <c r="Z5" i="4"/>
  <c r="Y5" i="4"/>
  <c r="Q5" i="4"/>
  <c r="U5" i="4"/>
  <c r="U14" i="4"/>
  <c r="Y14" i="4"/>
  <c r="M14" i="4"/>
  <c r="M5" i="4"/>
  <c r="V23" i="4"/>
  <c r="V5" i="4"/>
  <c r="Y23" i="4"/>
  <c r="V14" i="4"/>
  <c r="H5" i="4"/>
  <c r="N5" i="4"/>
  <c r="M7" i="4"/>
  <c r="Z7" i="4"/>
  <c r="Y7" i="4"/>
  <c r="M25" i="4"/>
  <c r="Q25" i="4"/>
  <c r="V25" i="4"/>
  <c r="V16" i="4"/>
  <c r="Z16" i="4"/>
  <c r="N16" i="4"/>
  <c r="R25" i="4"/>
  <c r="V7" i="4"/>
  <c r="U7" i="4"/>
  <c r="U25" i="4"/>
  <c r="Q16" i="4"/>
  <c r="M16" i="4"/>
  <c r="R16" i="4"/>
  <c r="R7" i="4"/>
  <c r="Z25" i="4"/>
  <c r="Y25" i="4"/>
  <c r="Y16" i="4"/>
  <c r="N7" i="4"/>
  <c r="Q7" i="4"/>
  <c r="H7" i="4"/>
  <c r="U16" i="4"/>
  <c r="L20" i="4"/>
  <c r="T28" i="4"/>
  <c r="P10" i="4"/>
  <c r="P28" i="4"/>
  <c r="I9" i="4"/>
  <c r="P11" i="4" s="1"/>
  <c r="P20" i="4"/>
  <c r="M22" i="4"/>
  <c r="V13" i="4"/>
  <c r="U13" i="4"/>
  <c r="R4" i="4"/>
  <c r="Z13" i="4"/>
  <c r="U4" i="4"/>
  <c r="U22" i="4"/>
  <c r="V22" i="4"/>
  <c r="Q4" i="4"/>
  <c r="N4" i="4"/>
  <c r="R22" i="4"/>
  <c r="M13" i="4"/>
  <c r="Z4" i="4"/>
  <c r="N13" i="4"/>
  <c r="Y22" i="4"/>
  <c r="Q22" i="4"/>
  <c r="Y4" i="4"/>
  <c r="Z22" i="4"/>
  <c r="Y13" i="4"/>
  <c r="M4" i="4"/>
  <c r="V4" i="4"/>
  <c r="Q13" i="4"/>
  <c r="H4" i="4"/>
  <c r="H8" i="4" s="1"/>
  <c r="H9" i="4" s="1"/>
  <c r="R13" i="4"/>
  <c r="L11" i="4" l="1"/>
  <c r="T10" i="4"/>
  <c r="K20" i="4"/>
  <c r="K28" i="4"/>
  <c r="S10" i="4"/>
  <c r="O11" i="4"/>
  <c r="O29" i="4"/>
  <c r="S19" i="4"/>
  <c r="W29" i="4"/>
  <c r="S28" i="4"/>
  <c r="K10" i="4"/>
  <c r="W20" i="4"/>
  <c r="K29" i="4"/>
  <c r="O28" i="4"/>
  <c r="S29" i="4"/>
  <c r="O20" i="4"/>
  <c r="S20" i="4"/>
  <c r="W19" i="4"/>
  <c r="W28" i="4"/>
  <c r="S11" i="4"/>
  <c r="O19" i="4"/>
  <c r="O10" i="4"/>
  <c r="K11" i="4"/>
  <c r="W10" i="4"/>
  <c r="W11" i="4"/>
  <c r="X10" i="4"/>
  <c r="L10" i="4"/>
  <c r="X20" i="4"/>
  <c r="P19" i="4"/>
  <c r="T20" i="4"/>
  <c r="X11" i="4"/>
  <c r="T11" i="4"/>
  <c r="X28" i="4"/>
  <c r="L28" i="4"/>
  <c r="L29" i="4"/>
  <c r="P29" i="4"/>
  <c r="X29" i="4"/>
  <c r="X19" i="4"/>
  <c r="L19" i="4"/>
  <c r="T19" i="4"/>
  <c r="T29" i="4"/>
</calcChain>
</file>

<file path=xl/sharedStrings.xml><?xml version="1.0" encoding="utf-8"?>
<sst xmlns="http://schemas.openxmlformats.org/spreadsheetml/2006/main" count="676" uniqueCount="44">
  <si>
    <t>Manipulate</t>
  </si>
  <si>
    <t>Net Change</t>
  </si>
  <si>
    <t>Enrollment</t>
  </si>
  <si>
    <t>Employee</t>
  </si>
  <si>
    <t>Level</t>
  </si>
  <si>
    <t>EE % Change</t>
  </si>
  <si>
    <t>ER</t>
  </si>
  <si>
    <t>EE</t>
  </si>
  <si>
    <t>Employee &amp; Spouse</t>
  </si>
  <si>
    <t>Employee &amp; Child(ren)</t>
  </si>
  <si>
    <t>Employee &amp; Family</t>
  </si>
  <si>
    <t>Total Monthly</t>
  </si>
  <si>
    <t>Total Annualized</t>
  </si>
  <si>
    <t>2023 Employee Contributions</t>
  </si>
  <si>
    <t>2024 Employee Contributions</t>
  </si>
  <si>
    <t>ER Pays</t>
  </si>
  <si>
    <t>EE Pays</t>
  </si>
  <si>
    <t>Rates</t>
  </si>
  <si>
    <t>Full Time</t>
  </si>
  <si>
    <t>0.75 FTE</t>
  </si>
  <si>
    <t>0.60 FTE</t>
  </si>
  <si>
    <t>0.50 FTE</t>
  </si>
  <si>
    <t>Employee Only</t>
  </si>
  <si>
    <t>Dependents</t>
  </si>
  <si>
    <t>EE $ Change</t>
  </si>
  <si>
    <t>As-Is Renewal</t>
  </si>
  <si>
    <t>$250 Deductible Option #1</t>
  </si>
  <si>
    <t>Change %</t>
  </si>
  <si>
    <t>Change $</t>
  </si>
  <si>
    <t>10/15% EE Contributions</t>
  </si>
  <si>
    <t>10/20% EE Contributions</t>
  </si>
  <si>
    <t>5/15% EE Contributions</t>
  </si>
  <si>
    <t>5/20% EE Contributions</t>
  </si>
  <si>
    <t>N/A</t>
  </si>
  <si>
    <t>*Change Based on 2024 As-Is Renewal Rates</t>
  </si>
  <si>
    <t>Base Scenario
Change Based These Rates</t>
  </si>
  <si>
    <t>Option #1; $400/$1200 Ded, $2,500/$7500 OOP</t>
  </si>
  <si>
    <t>Option #2; $400/$1200 Ded, $2,500/$7500 OOP and increase copay to $25/$35</t>
  </si>
  <si>
    <t>Regence Traditional</t>
  </si>
  <si>
    <t>Regence HDHP</t>
  </si>
  <si>
    <t>Kaiser Traditional</t>
  </si>
  <si>
    <t>Kaiser  HDHP</t>
  </si>
  <si>
    <t>Change to all employees</t>
  </si>
  <si>
    <t>Change to Non-union employees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</si>
</sst>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&quot;$&quot;#,##0.00"/>
    <numFmt numFmtId="165" formatCode="&quot;$&quot;#,##0"/>
    <numFmt numFmtId="166" formatCode="0.0%"/>
  </numFmts>
  <fonts count="27">
    <font>
      <sz val="11"/>
      <color theme="1"/>
      <name val="MarkPro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6"/>
      <name val="HelveticaNeueLT Std Lt"/>
      <family val="2"/>
    </font>
    <font>
      <i/>
      <sz val="16"/>
      <name val="HelveticaNeueLT Std Lt"/>
      <family val="2"/>
    </font>
    <font>
      <b/>
      <i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34998626667073579"/>
      <name val="Calibri Light"/>
      <family val="2"/>
      <scheme val="major"/>
    </font>
    <font>
      <sz val="24"/>
      <color theme="4"/>
      <name val="Calibri Light"/>
      <family val="2"/>
      <scheme val="major"/>
    </font>
    <font>
      <sz val="14"/>
      <color theme="0" tint="-0.34998626667073579"/>
      <name val="Calibri Light"/>
      <family val="2"/>
      <scheme val="major"/>
    </font>
    <font>
      <b/>
      <sz val="9"/>
      <color theme="0"/>
      <name val="Calibri"/>
      <family val="2"/>
      <scheme val="minor"/>
    </font>
    <font>
      <sz val="20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HelveticaNeueLT Std Lt"/>
      <family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DF7F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AA5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4AA5D9"/>
      </left>
      <right/>
      <top style="thin">
        <color rgb="FF4AA5D9"/>
      </top>
      <bottom/>
      <diagonal/>
    </border>
    <border>
      <left style="thin">
        <color rgb="FF4AA5D9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auto="1"/>
      </right>
      <top/>
      <bottom style="dashed">
        <color indexed="64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12" fillId="0" borderId="0"/>
    <xf numFmtId="0" fontId="17" fillId="0" borderId="0" applyFill="0" applyBorder="0">
      <alignment vertical="center"/>
    </xf>
    <xf numFmtId="0" fontId="18" fillId="0" borderId="0" applyNumberFormat="0" applyFill="0" applyBorder="0" applyAlignment="0" applyProtection="0"/>
    <xf numFmtId="0" fontId="19" fillId="0" borderId="39" applyNumberFormat="0" applyFill="0" applyProtection="0">
      <alignment vertical="center"/>
    </xf>
    <xf numFmtId="0" fontId="20" fillId="6" borderId="0">
      <alignment horizontal="center" vertical="center"/>
    </xf>
    <xf numFmtId="5" fontId="21" fillId="0" borderId="40">
      <alignment horizontal="center" vertical="center"/>
    </xf>
    <xf numFmtId="9" fontId="2" fillId="0" borderId="0" applyFont="0" applyFill="0" applyBorder="0" applyAlignment="0" applyProtection="0"/>
    <xf numFmtId="9" fontId="22" fillId="0" borderId="0">
      <alignment horizontal="left" vertical="center" indent="1"/>
    </xf>
    <xf numFmtId="0" fontId="2" fillId="0" borderId="0"/>
  </cellStyleXfs>
  <cellXfs count="304">
    <xf numFmtId="0" fontId="0" fillId="0" borderId="0" xfId="0"/>
    <xf numFmtId="0" fontId="3" fillId="0" borderId="0" xfId="1"/>
    <xf numFmtId="0" fontId="6" fillId="0" borderId="2" xfId="1" applyFont="1" applyBorder="1"/>
    <xf numFmtId="0" fontId="6" fillId="0" borderId="3" xfId="1" applyFont="1" applyBorder="1"/>
    <xf numFmtId="0" fontId="7" fillId="0" borderId="3" xfId="1" applyFon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8" fillId="3" borderId="11" xfId="1" applyFont="1" applyFill="1" applyBorder="1"/>
    <xf numFmtId="2" fontId="9" fillId="3" borderId="16" xfId="1" applyNumberFormat="1" applyFont="1" applyFill="1" applyBorder="1"/>
    <xf numFmtId="0" fontId="3" fillId="0" borderId="17" xfId="1" applyBorder="1"/>
    <xf numFmtId="0" fontId="3" fillId="0" borderId="18" xfId="1" applyBorder="1"/>
    <xf numFmtId="1" fontId="9" fillId="0" borderId="19" xfId="1" applyNumberFormat="1" applyFont="1" applyBorder="1" applyAlignment="1">
      <alignment horizontal="center"/>
    </xf>
    <xf numFmtId="0" fontId="8" fillId="3" borderId="25" xfId="1" applyFont="1" applyFill="1" applyBorder="1"/>
    <xf numFmtId="0" fontId="3" fillId="3" borderId="18" xfId="1" applyFill="1" applyBorder="1"/>
    <xf numFmtId="0" fontId="4" fillId="3" borderId="19" xfId="1" applyFont="1" applyFill="1" applyBorder="1" applyAlignment="1">
      <alignment horizontal="center"/>
    </xf>
    <xf numFmtId="0" fontId="9" fillId="0" borderId="0" xfId="1" applyFont="1"/>
    <xf numFmtId="2" fontId="9" fillId="0" borderId="0" xfId="1" applyNumberFormat="1" applyFont="1"/>
    <xf numFmtId="0" fontId="2" fillId="0" borderId="0" xfId="1" applyFont="1"/>
    <xf numFmtId="0" fontId="13" fillId="0" borderId="29" xfId="2" applyFont="1" applyBorder="1" applyAlignment="1">
      <alignment horizontal="left" vertical="center" indent="1"/>
    </xf>
    <xf numFmtId="0" fontId="13" fillId="0" borderId="30" xfId="2" applyFont="1" applyBorder="1" applyAlignment="1">
      <alignment horizontal="left" vertical="center" indent="1"/>
    </xf>
    <xf numFmtId="0" fontId="14" fillId="0" borderId="30" xfId="2" applyFont="1" applyBorder="1" applyAlignment="1">
      <alignment horizontal="left" vertical="center" indent="3"/>
    </xf>
    <xf numFmtId="164" fontId="9" fillId="0" borderId="18" xfId="1" applyNumberFormat="1" applyFont="1" applyBorder="1" applyAlignment="1">
      <alignment horizontal="center"/>
    </xf>
    <xf numFmtId="164" fontId="9" fillId="2" borderId="18" xfId="1" applyNumberFormat="1" applyFont="1" applyFill="1" applyBorder="1" applyAlignment="1">
      <alignment horizontal="center"/>
    </xf>
    <xf numFmtId="164" fontId="4" fillId="3" borderId="24" xfId="1" applyNumberFormat="1" applyFont="1" applyFill="1" applyBorder="1" applyAlignment="1">
      <alignment horizontal="center"/>
    </xf>
    <xf numFmtId="164" fontId="9" fillId="3" borderId="19" xfId="1" applyNumberFormat="1" applyFont="1" applyFill="1" applyBorder="1" applyAlignment="1">
      <alignment horizontal="center"/>
    </xf>
    <xf numFmtId="164" fontId="9" fillId="3" borderId="21" xfId="1" applyNumberFormat="1" applyFont="1" applyFill="1" applyBorder="1" applyAlignment="1">
      <alignment horizontal="center"/>
    </xf>
    <xf numFmtId="0" fontId="3" fillId="4" borderId="6" xfId="1" applyFill="1" applyBorder="1"/>
    <xf numFmtId="0" fontId="5" fillId="2" borderId="10" xfId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164" fontId="9" fillId="0" borderId="0" xfId="1" applyNumberFormat="1" applyFont="1"/>
    <xf numFmtId="0" fontId="6" fillId="0" borderId="2" xfId="10" applyFont="1" applyBorder="1"/>
    <xf numFmtId="0" fontId="6" fillId="0" borderId="3" xfId="10" applyFont="1" applyBorder="1"/>
    <xf numFmtId="0" fontId="7" fillId="0" borderId="3" xfId="10" applyFont="1" applyBorder="1" applyAlignment="1">
      <alignment horizontal="center"/>
    </xf>
    <xf numFmtId="0" fontId="16" fillId="0" borderId="0" xfId="10" applyFont="1"/>
    <xf numFmtId="0" fontId="2" fillId="0" borderId="0" xfId="10"/>
    <xf numFmtId="0" fontId="2" fillId="4" borderId="6" xfId="10" applyFill="1" applyBorder="1"/>
    <xf numFmtId="0" fontId="15" fillId="4" borderId="8" xfId="10" applyFont="1" applyFill="1" applyBorder="1" applyAlignment="1">
      <alignment horizontal="center"/>
    </xf>
    <xf numFmtId="2" fontId="15" fillId="4" borderId="8" xfId="10" applyNumberFormat="1" applyFont="1" applyFill="1" applyBorder="1" applyAlignment="1">
      <alignment horizontal="center"/>
    </xf>
    <xf numFmtId="0" fontId="5" fillId="2" borderId="7" xfId="10" applyFont="1" applyFill="1" applyBorder="1" applyAlignment="1">
      <alignment horizontal="center"/>
    </xf>
    <xf numFmtId="0" fontId="15" fillId="5" borderId="7" xfId="10" applyFont="1" applyFill="1" applyBorder="1" applyAlignment="1">
      <alignment horizontal="center"/>
    </xf>
    <xf numFmtId="0" fontId="5" fillId="2" borderId="10" xfId="10" applyFont="1" applyFill="1" applyBorder="1" applyAlignment="1">
      <alignment horizontal="center"/>
    </xf>
    <xf numFmtId="0" fontId="8" fillId="3" borderId="11" xfId="10" applyFont="1" applyFill="1" applyBorder="1"/>
    <xf numFmtId="0" fontId="2" fillId="3" borderId="12" xfId="10" applyFill="1" applyBorder="1"/>
    <xf numFmtId="0" fontId="2" fillId="3" borderId="13" xfId="10" applyFill="1" applyBorder="1" applyAlignment="1">
      <alignment horizontal="center"/>
    </xf>
    <xf numFmtId="2" fontId="2" fillId="3" borderId="14" xfId="10" applyNumberFormat="1" applyFill="1" applyBorder="1" applyAlignment="1">
      <alignment horizontal="center"/>
    </xf>
    <xf numFmtId="2" fontId="2" fillId="3" borderId="15" xfId="10" applyNumberFormat="1" applyFill="1" applyBorder="1" applyAlignment="1">
      <alignment horizontal="center"/>
    </xf>
    <xf numFmtId="0" fontId="2" fillId="3" borderId="12" xfId="10" applyFill="1" applyBorder="1" applyAlignment="1">
      <alignment horizontal="center"/>
    </xf>
    <xf numFmtId="0" fontId="10" fillId="3" borderId="14" xfId="10" applyFont="1" applyFill="1" applyBorder="1"/>
    <xf numFmtId="2" fontId="2" fillId="3" borderId="12" xfId="10" applyNumberFormat="1" applyFill="1" applyBorder="1"/>
    <xf numFmtId="2" fontId="2" fillId="3" borderId="14" xfId="10" applyNumberFormat="1" applyFill="1" applyBorder="1"/>
    <xf numFmtId="0" fontId="2" fillId="3" borderId="13" xfId="10" applyFill="1" applyBorder="1"/>
    <xf numFmtId="2" fontId="9" fillId="3" borderId="16" xfId="10" applyNumberFormat="1" applyFont="1" applyFill="1" applyBorder="1"/>
    <xf numFmtId="0" fontId="2" fillId="0" borderId="17" xfId="10" applyBorder="1"/>
    <xf numFmtId="0" fontId="2" fillId="0" borderId="18" xfId="10" applyBorder="1"/>
    <xf numFmtId="1" fontId="9" fillId="0" borderId="19" xfId="10" applyNumberFormat="1" applyFont="1" applyBorder="1" applyAlignment="1">
      <alignment horizontal="center"/>
    </xf>
    <xf numFmtId="164" fontId="9" fillId="0" borderId="20" xfId="10" applyNumberFormat="1" applyFont="1" applyBorder="1" applyAlignment="1">
      <alignment horizontal="center"/>
    </xf>
    <xf numFmtId="164" fontId="9" fillId="0" borderId="18" xfId="10" applyNumberFormat="1" applyFont="1" applyBorder="1" applyAlignment="1">
      <alignment horizontal="center"/>
    </xf>
    <xf numFmtId="164" fontId="9" fillId="2" borderId="18" xfId="10" applyNumberFormat="1" applyFont="1" applyFill="1" applyBorder="1" applyAlignment="1">
      <alignment horizontal="center"/>
    </xf>
    <xf numFmtId="9" fontId="2" fillId="2" borderId="18" xfId="10" applyNumberFormat="1" applyFill="1" applyBorder="1" applyAlignment="1">
      <alignment horizontal="center"/>
    </xf>
    <xf numFmtId="9" fontId="9" fillId="2" borderId="19" xfId="10" applyNumberFormat="1" applyFont="1" applyFill="1" applyBorder="1" applyAlignment="1">
      <alignment horizontal="center"/>
    </xf>
    <xf numFmtId="164" fontId="9" fillId="2" borderId="19" xfId="10" applyNumberFormat="1" applyFont="1" applyFill="1" applyBorder="1" applyAlignment="1">
      <alignment horizontal="center"/>
    </xf>
    <xf numFmtId="10" fontId="9" fillId="0" borderId="21" xfId="10" applyNumberFormat="1" applyFont="1" applyBorder="1" applyAlignment="1">
      <alignment horizontal="center"/>
    </xf>
    <xf numFmtId="1" fontId="16" fillId="0" borderId="0" xfId="10" applyNumberFormat="1" applyFont="1"/>
    <xf numFmtId="10" fontId="16" fillId="0" borderId="0" xfId="10" applyNumberFormat="1" applyFont="1"/>
    <xf numFmtId="0" fontId="9" fillId="0" borderId="0" xfId="10" applyFont="1"/>
    <xf numFmtId="164" fontId="2" fillId="0" borderId="0" xfId="10" applyNumberFormat="1"/>
    <xf numFmtId="165" fontId="16" fillId="0" borderId="0" xfId="10" applyNumberFormat="1" applyFont="1"/>
    <xf numFmtId="164" fontId="16" fillId="0" borderId="0" xfId="10" applyNumberFormat="1" applyFont="1"/>
    <xf numFmtId="164" fontId="9" fillId="2" borderId="34" xfId="10" applyNumberFormat="1" applyFont="1" applyFill="1" applyBorder="1"/>
    <xf numFmtId="0" fontId="2" fillId="0" borderId="22" xfId="10" applyBorder="1"/>
    <xf numFmtId="1" fontId="4" fillId="0" borderId="19" xfId="10" applyNumberFormat="1" applyFont="1" applyBorder="1" applyAlignment="1">
      <alignment horizontal="center"/>
    </xf>
    <xf numFmtId="165" fontId="9" fillId="0" borderId="20" xfId="10" applyNumberFormat="1" applyFont="1" applyBorder="1" applyAlignment="1">
      <alignment horizontal="center"/>
    </xf>
    <xf numFmtId="165" fontId="9" fillId="0" borderId="23" xfId="10" applyNumberFormat="1" applyFont="1" applyBorder="1" applyAlignment="1">
      <alignment horizontal="center"/>
    </xf>
    <xf numFmtId="165" fontId="9" fillId="2" borderId="18" xfId="10" applyNumberFormat="1" applyFont="1" applyFill="1" applyBorder="1" applyAlignment="1">
      <alignment horizontal="center"/>
    </xf>
    <xf numFmtId="165" fontId="9" fillId="2" borderId="19" xfId="10" applyNumberFormat="1" applyFont="1" applyFill="1" applyBorder="1" applyAlignment="1">
      <alignment horizontal="center"/>
    </xf>
    <xf numFmtId="166" fontId="9" fillId="0" borderId="21" xfId="10" applyNumberFormat="1" applyFont="1" applyBorder="1" applyAlignment="1">
      <alignment horizontal="center"/>
    </xf>
    <xf numFmtId="2" fontId="16" fillId="0" borderId="0" xfId="10" applyNumberFormat="1" applyFont="1"/>
    <xf numFmtId="2" fontId="2" fillId="0" borderId="0" xfId="10" applyNumberFormat="1"/>
    <xf numFmtId="0" fontId="2" fillId="0" borderId="24" xfId="10" applyBorder="1"/>
    <xf numFmtId="0" fontId="4" fillId="0" borderId="19" xfId="10" applyFont="1" applyBorder="1" applyAlignment="1">
      <alignment horizontal="center"/>
    </xf>
    <xf numFmtId="164" fontId="9" fillId="0" borderId="21" xfId="10" applyNumberFormat="1" applyFont="1" applyBorder="1" applyAlignment="1">
      <alignment horizontal="center"/>
    </xf>
    <xf numFmtId="0" fontId="8" fillId="3" borderId="25" xfId="10" applyFont="1" applyFill="1" applyBorder="1"/>
    <xf numFmtId="0" fontId="2" fillId="3" borderId="18" xfId="10" applyFill="1" applyBorder="1"/>
    <xf numFmtId="0" fontId="4" fillId="3" borderId="19" xfId="10" applyFont="1" applyFill="1" applyBorder="1" applyAlignment="1">
      <alignment horizontal="center"/>
    </xf>
    <xf numFmtId="164" fontId="4" fillId="3" borderId="20" xfId="10" applyNumberFormat="1" applyFont="1" applyFill="1" applyBorder="1" applyAlignment="1">
      <alignment horizontal="center"/>
    </xf>
    <xf numFmtId="164" fontId="4" fillId="3" borderId="24" xfId="10" applyNumberFormat="1" applyFont="1" applyFill="1" applyBorder="1" applyAlignment="1">
      <alignment horizontal="center"/>
    </xf>
    <xf numFmtId="164" fontId="4" fillId="3" borderId="18" xfId="10" applyNumberFormat="1" applyFont="1" applyFill="1" applyBorder="1" applyAlignment="1">
      <alignment horizontal="center"/>
    </xf>
    <xf numFmtId="9" fontId="2" fillId="3" borderId="18" xfId="10" applyNumberFormat="1" applyFill="1" applyBorder="1" applyAlignment="1">
      <alignment horizontal="center"/>
    </xf>
    <xf numFmtId="9" fontId="9" fillId="3" borderId="19" xfId="10" applyNumberFormat="1" applyFont="1" applyFill="1" applyBorder="1" applyAlignment="1">
      <alignment horizontal="center"/>
    </xf>
    <xf numFmtId="1" fontId="4" fillId="3" borderId="26" xfId="10" applyNumberFormat="1" applyFont="1" applyFill="1" applyBorder="1" applyAlignment="1">
      <alignment horizontal="center"/>
    </xf>
    <xf numFmtId="164" fontId="2" fillId="3" borderId="20" xfId="10" applyNumberFormat="1" applyFill="1" applyBorder="1" applyAlignment="1">
      <alignment horizontal="center"/>
    </xf>
    <xf numFmtId="164" fontId="9" fillId="3" borderId="18" xfId="10" applyNumberFormat="1" applyFont="1" applyFill="1" applyBorder="1" applyAlignment="1">
      <alignment horizontal="center"/>
    </xf>
    <xf numFmtId="164" fontId="9" fillId="3" borderId="19" xfId="10" applyNumberFormat="1" applyFont="1" applyFill="1" applyBorder="1" applyAlignment="1">
      <alignment horizontal="center"/>
    </xf>
    <xf numFmtId="10" fontId="9" fillId="3" borderId="19" xfId="10" applyNumberFormat="1" applyFont="1" applyFill="1" applyBorder="1" applyAlignment="1">
      <alignment horizontal="center"/>
    </xf>
    <xf numFmtId="164" fontId="9" fillId="3" borderId="21" xfId="10" applyNumberFormat="1" applyFont="1" applyFill="1" applyBorder="1" applyAlignment="1">
      <alignment horizontal="center"/>
    </xf>
    <xf numFmtId="165" fontId="9" fillId="0" borderId="26" xfId="10" applyNumberFormat="1" applyFont="1" applyBorder="1" applyAlignment="1">
      <alignment horizontal="center"/>
    </xf>
    <xf numFmtId="164" fontId="9" fillId="0" borderId="21" xfId="10" applyNumberFormat="1" applyFont="1" applyBorder="1"/>
    <xf numFmtId="0" fontId="9" fillId="0" borderId="17" xfId="10" applyFont="1" applyBorder="1"/>
    <xf numFmtId="0" fontId="9" fillId="0" borderId="18" xfId="10" applyFont="1" applyBorder="1"/>
    <xf numFmtId="164" fontId="9" fillId="0" borderId="20" xfId="10" applyNumberFormat="1" applyFont="1" applyBorder="1"/>
    <xf numFmtId="164" fontId="9" fillId="0" borderId="18" xfId="10" applyNumberFormat="1" applyFont="1" applyBorder="1"/>
    <xf numFmtId="164" fontId="9" fillId="2" borderId="18" xfId="10" applyNumberFormat="1" applyFont="1" applyFill="1" applyBorder="1"/>
    <xf numFmtId="9" fontId="9" fillId="2" borderId="18" xfId="10" applyNumberFormat="1" applyFont="1" applyFill="1" applyBorder="1" applyAlignment="1">
      <alignment horizontal="center"/>
    </xf>
    <xf numFmtId="164" fontId="9" fillId="2" borderId="19" xfId="10" applyNumberFormat="1" applyFont="1" applyFill="1" applyBorder="1"/>
    <xf numFmtId="10" fontId="9" fillId="2" borderId="19" xfId="10" applyNumberFormat="1" applyFont="1" applyFill="1" applyBorder="1"/>
    <xf numFmtId="2" fontId="9" fillId="0" borderId="0" xfId="10" applyNumberFormat="1" applyFont="1"/>
    <xf numFmtId="0" fontId="9" fillId="0" borderId="19" xfId="10" applyFont="1" applyBorder="1" applyAlignment="1">
      <alignment horizontal="center"/>
    </xf>
    <xf numFmtId="165" fontId="9" fillId="0" borderId="20" xfId="10" applyNumberFormat="1" applyFont="1" applyBorder="1"/>
    <xf numFmtId="165" fontId="9" fillId="0" borderId="23" xfId="10" applyNumberFormat="1" applyFont="1" applyBorder="1"/>
    <xf numFmtId="165" fontId="9" fillId="2" borderId="18" xfId="10" applyNumberFormat="1" applyFont="1" applyFill="1" applyBorder="1"/>
    <xf numFmtId="165" fontId="9" fillId="2" borderId="19" xfId="10" applyNumberFormat="1" applyFont="1" applyFill="1" applyBorder="1"/>
    <xf numFmtId="164" fontId="4" fillId="3" borderId="20" xfId="10" applyNumberFormat="1" applyFont="1" applyFill="1" applyBorder="1"/>
    <xf numFmtId="164" fontId="4" fillId="3" borderId="24" xfId="10" applyNumberFormat="1" applyFont="1" applyFill="1" applyBorder="1"/>
    <xf numFmtId="164" fontId="4" fillId="3" borderId="18" xfId="10" applyNumberFormat="1" applyFont="1" applyFill="1" applyBorder="1"/>
    <xf numFmtId="164" fontId="2" fillId="3" borderId="20" xfId="10" applyNumberFormat="1" applyFill="1" applyBorder="1"/>
    <xf numFmtId="164" fontId="9" fillId="3" borderId="18" xfId="10" applyNumberFormat="1" applyFont="1" applyFill="1" applyBorder="1"/>
    <xf numFmtId="164" fontId="9" fillId="3" borderId="19" xfId="10" applyNumberFormat="1" applyFont="1" applyFill="1" applyBorder="1"/>
    <xf numFmtId="10" fontId="9" fillId="3" borderId="19" xfId="10" applyNumberFormat="1" applyFont="1" applyFill="1" applyBorder="1"/>
    <xf numFmtId="164" fontId="9" fillId="3" borderId="21" xfId="10" applyNumberFormat="1" applyFont="1" applyFill="1" applyBorder="1"/>
    <xf numFmtId="164" fontId="2" fillId="0" borderId="20" xfId="10" applyNumberFormat="1" applyBorder="1"/>
    <xf numFmtId="6" fontId="11" fillId="0" borderId="27" xfId="10" applyNumberFormat="1" applyFont="1" applyBorder="1" applyAlignment="1">
      <alignment horizontal="center"/>
    </xf>
    <xf numFmtId="6" fontId="11" fillId="0" borderId="1" xfId="10" applyNumberFormat="1" applyFont="1" applyBorder="1" applyAlignment="1">
      <alignment horizontal="center"/>
    </xf>
    <xf numFmtId="165" fontId="11" fillId="0" borderId="1" xfId="10" applyNumberFormat="1" applyFont="1" applyBorder="1" applyAlignment="1">
      <alignment horizontal="center"/>
    </xf>
    <xf numFmtId="10" fontId="11" fillId="0" borderId="28" xfId="10" applyNumberFormat="1" applyFont="1" applyBorder="1" applyAlignment="1">
      <alignment horizontal="center"/>
    </xf>
    <xf numFmtId="6" fontId="2" fillId="0" borderId="0" xfId="10" applyNumberFormat="1"/>
    <xf numFmtId="10" fontId="9" fillId="3" borderId="24" xfId="1" applyNumberFormat="1" applyFont="1" applyFill="1" applyBorder="1" applyAlignment="1">
      <alignment horizontal="center"/>
    </xf>
    <xf numFmtId="2" fontId="9" fillId="3" borderId="13" xfId="1" applyNumberFormat="1" applyFont="1" applyFill="1" applyBorder="1"/>
    <xf numFmtId="164" fontId="9" fillId="0" borderId="19" xfId="1" applyNumberFormat="1" applyFont="1" applyBorder="1" applyAlignment="1">
      <alignment horizontal="center"/>
    </xf>
    <xf numFmtId="164" fontId="9" fillId="2" borderId="21" xfId="1" applyNumberFormat="1" applyFont="1" applyFill="1" applyBorder="1" applyAlignment="1">
      <alignment horizontal="center"/>
    </xf>
    <xf numFmtId="0" fontId="3" fillId="3" borderId="13" xfId="1" applyFill="1" applyBorder="1"/>
    <xf numFmtId="0" fontId="5" fillId="0" borderId="7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166" fontId="9" fillId="0" borderId="21" xfId="1" applyNumberFormat="1" applyFont="1" applyBorder="1" applyAlignment="1">
      <alignment horizontal="center"/>
    </xf>
    <xf numFmtId="165" fontId="9" fillId="0" borderId="0" xfId="1" applyNumberFormat="1" applyFont="1"/>
    <xf numFmtId="1" fontId="9" fillId="0" borderId="0" xfId="1" applyNumberFormat="1" applyFont="1"/>
    <xf numFmtId="10" fontId="9" fillId="0" borderId="0" xfId="1" applyNumberFormat="1" applyFont="1"/>
    <xf numFmtId="2" fontId="15" fillId="4" borderId="6" xfId="1" applyNumberFormat="1" applyFont="1" applyFill="1" applyBorder="1" applyAlignment="1">
      <alignment horizontal="center"/>
    </xf>
    <xf numFmtId="0" fontId="3" fillId="3" borderId="45" xfId="1" applyFill="1" applyBorder="1"/>
    <xf numFmtId="164" fontId="9" fillId="0" borderId="17" xfId="1" applyNumberFormat="1" applyFont="1" applyBorder="1" applyAlignment="1">
      <alignment horizontal="center"/>
    </xf>
    <xf numFmtId="10" fontId="9" fillId="3" borderId="41" xfId="1" applyNumberFormat="1" applyFont="1" applyFill="1" applyBorder="1" applyAlignment="1">
      <alignment horizontal="center"/>
    </xf>
    <xf numFmtId="0" fontId="3" fillId="3" borderId="42" xfId="1" applyFill="1" applyBorder="1"/>
    <xf numFmtId="0" fontId="15" fillId="4" borderId="6" xfId="1" applyFont="1" applyFill="1" applyBorder="1" applyAlignment="1">
      <alignment horizontal="center"/>
    </xf>
    <xf numFmtId="164" fontId="4" fillId="3" borderId="17" xfId="1" applyNumberFormat="1" applyFont="1" applyFill="1" applyBorder="1" applyAlignment="1">
      <alignment horizontal="center"/>
    </xf>
    <xf numFmtId="164" fontId="4" fillId="3" borderId="21" xfId="1" applyNumberFormat="1" applyFont="1" applyFill="1" applyBorder="1" applyAlignment="1">
      <alignment horizontal="center"/>
    </xf>
    <xf numFmtId="164" fontId="9" fillId="2" borderId="19" xfId="1" applyNumberFormat="1" applyFont="1" applyFill="1" applyBorder="1" applyAlignment="1">
      <alignment horizontal="center"/>
    </xf>
    <xf numFmtId="0" fontId="24" fillId="0" borderId="30" xfId="2" applyFont="1" applyBorder="1" applyAlignment="1">
      <alignment horizontal="left" vertical="center"/>
    </xf>
    <xf numFmtId="165" fontId="23" fillId="7" borderId="17" xfId="1" applyNumberFormat="1" applyFont="1" applyFill="1" applyBorder="1" applyAlignment="1">
      <alignment horizontal="center"/>
    </xf>
    <xf numFmtId="165" fontId="23" fillId="7" borderId="23" xfId="1" applyNumberFormat="1" applyFont="1" applyFill="1" applyBorder="1" applyAlignment="1">
      <alignment horizontal="center"/>
    </xf>
    <xf numFmtId="165" fontId="23" fillId="7" borderId="21" xfId="1" applyNumberFormat="1" applyFont="1" applyFill="1" applyBorder="1" applyAlignment="1">
      <alignment horizontal="center"/>
    </xf>
    <xf numFmtId="165" fontId="23" fillId="7" borderId="19" xfId="1" applyNumberFormat="1" applyFont="1" applyFill="1" applyBorder="1" applyAlignment="1">
      <alignment horizontal="center"/>
    </xf>
    <xf numFmtId="164" fontId="23" fillId="7" borderId="21" xfId="1" applyNumberFormat="1" applyFont="1" applyFill="1" applyBorder="1" applyAlignment="1">
      <alignment horizontal="center"/>
    </xf>
    <xf numFmtId="164" fontId="23" fillId="7" borderId="19" xfId="1" applyNumberFormat="1" applyFont="1" applyFill="1" applyBorder="1" applyAlignment="1">
      <alignment horizontal="center"/>
    </xf>
    <xf numFmtId="10" fontId="23" fillId="7" borderId="17" xfId="1" applyNumberFormat="1" applyFont="1" applyFill="1" applyBorder="1" applyAlignment="1">
      <alignment horizontal="center"/>
    </xf>
    <xf numFmtId="10" fontId="23" fillId="7" borderId="23" xfId="1" applyNumberFormat="1" applyFont="1" applyFill="1" applyBorder="1" applyAlignment="1">
      <alignment horizontal="center"/>
    </xf>
    <xf numFmtId="10" fontId="23" fillId="7" borderId="19" xfId="1" applyNumberFormat="1" applyFont="1" applyFill="1" applyBorder="1" applyAlignment="1">
      <alignment horizontal="center"/>
    </xf>
    <xf numFmtId="165" fontId="23" fillId="7" borderId="22" xfId="1" applyNumberFormat="1" applyFont="1" applyFill="1" applyBorder="1" applyAlignment="1">
      <alignment horizontal="center"/>
    </xf>
    <xf numFmtId="165" fontId="23" fillId="7" borderId="46" xfId="1" applyNumberFormat="1" applyFont="1" applyFill="1" applyBorder="1" applyAlignment="1">
      <alignment horizontal="center"/>
    </xf>
    <xf numFmtId="165" fontId="23" fillId="7" borderId="52" xfId="1" applyNumberFormat="1" applyFont="1" applyFill="1" applyBorder="1" applyAlignment="1">
      <alignment horizontal="center"/>
    </xf>
    <xf numFmtId="164" fontId="23" fillId="7" borderId="51" xfId="1" applyNumberFormat="1" applyFont="1" applyFill="1" applyBorder="1" applyAlignment="1">
      <alignment horizontal="center"/>
    </xf>
    <xf numFmtId="164" fontId="23" fillId="7" borderId="52" xfId="1" applyNumberFormat="1" applyFont="1" applyFill="1" applyBorder="1" applyAlignment="1">
      <alignment horizontal="center"/>
    </xf>
    <xf numFmtId="165" fontId="23" fillId="7" borderId="47" xfId="1" applyNumberFormat="1" applyFont="1" applyFill="1" applyBorder="1" applyAlignment="1">
      <alignment horizontal="center"/>
    </xf>
    <xf numFmtId="165" fontId="23" fillId="7" borderId="49" xfId="1" applyNumberFormat="1" applyFont="1" applyFill="1" applyBorder="1" applyAlignment="1">
      <alignment horizontal="center"/>
    </xf>
    <xf numFmtId="165" fontId="23" fillId="7" borderId="50" xfId="1" applyNumberFormat="1" applyFont="1" applyFill="1" applyBorder="1" applyAlignment="1">
      <alignment horizontal="center"/>
    </xf>
    <xf numFmtId="165" fontId="23" fillId="7" borderId="48" xfId="1" applyNumberFormat="1" applyFont="1" applyFill="1" applyBorder="1" applyAlignment="1">
      <alignment horizontal="center"/>
    </xf>
    <xf numFmtId="164" fontId="23" fillId="7" borderId="50" xfId="1" applyNumberFormat="1" applyFont="1" applyFill="1" applyBorder="1" applyAlignment="1">
      <alignment horizontal="center"/>
    </xf>
    <xf numFmtId="164" fontId="23" fillId="7" borderId="48" xfId="1" applyNumberFormat="1" applyFont="1" applyFill="1" applyBorder="1" applyAlignment="1">
      <alignment horizontal="center"/>
    </xf>
    <xf numFmtId="165" fontId="23" fillId="7" borderId="25" xfId="1" applyNumberFormat="1" applyFont="1" applyFill="1" applyBorder="1" applyAlignment="1">
      <alignment horizontal="center"/>
    </xf>
    <xf numFmtId="165" fontId="23" fillId="7" borderId="58" xfId="1" applyNumberFormat="1" applyFont="1" applyFill="1" applyBorder="1" applyAlignment="1">
      <alignment horizontal="center"/>
    </xf>
    <xf numFmtId="165" fontId="23" fillId="7" borderId="64" xfId="1" applyNumberFormat="1" applyFont="1" applyFill="1" applyBorder="1" applyAlignment="1">
      <alignment horizontal="center"/>
    </xf>
    <xf numFmtId="165" fontId="23" fillId="7" borderId="65" xfId="1" applyNumberFormat="1" applyFont="1" applyFill="1" applyBorder="1" applyAlignment="1">
      <alignment horizontal="center"/>
    </xf>
    <xf numFmtId="164" fontId="23" fillId="7" borderId="64" xfId="1" applyNumberFormat="1" applyFont="1" applyFill="1" applyBorder="1" applyAlignment="1">
      <alignment horizontal="center"/>
    </xf>
    <xf numFmtId="164" fontId="23" fillId="7" borderId="65" xfId="1" applyNumberFormat="1" applyFont="1" applyFill="1" applyBorder="1" applyAlignment="1">
      <alignment horizontal="center"/>
    </xf>
    <xf numFmtId="0" fontId="3" fillId="0" borderId="66" xfId="1" applyBorder="1"/>
    <xf numFmtId="166" fontId="9" fillId="0" borderId="63" xfId="1" applyNumberFormat="1" applyFont="1" applyBorder="1" applyAlignment="1">
      <alignment horizontal="center"/>
    </xf>
    <xf numFmtId="2" fontId="9" fillId="3" borderId="42" xfId="1" applyNumberFormat="1" applyFont="1" applyFill="1" applyBorder="1"/>
    <xf numFmtId="164" fontId="9" fillId="0" borderId="24" xfId="1" applyNumberFormat="1" applyFont="1" applyBorder="1" applyAlignment="1">
      <alignment horizontal="center"/>
    </xf>
    <xf numFmtId="0" fontId="3" fillId="3" borderId="69" xfId="1" applyFill="1" applyBorder="1"/>
    <xf numFmtId="164" fontId="23" fillId="0" borderId="70" xfId="1" applyNumberFormat="1" applyFont="1" applyBorder="1" applyAlignment="1">
      <alignment horizontal="center"/>
    </xf>
    <xf numFmtId="165" fontId="23" fillId="7" borderId="72" xfId="1" applyNumberFormat="1" applyFont="1" applyFill="1" applyBorder="1" applyAlignment="1">
      <alignment horizontal="center"/>
    </xf>
    <xf numFmtId="10" fontId="23" fillId="7" borderId="70" xfId="1" applyNumberFormat="1" applyFont="1" applyFill="1" applyBorder="1" applyAlignment="1">
      <alignment horizontal="center"/>
    </xf>
    <xf numFmtId="165" fontId="23" fillId="7" borderId="70" xfId="1" applyNumberFormat="1" applyFont="1" applyFill="1" applyBorder="1" applyAlignment="1">
      <alignment horizontal="center"/>
    </xf>
    <xf numFmtId="165" fontId="23" fillId="7" borderId="73" xfId="1" applyNumberFormat="1" applyFont="1" applyFill="1" applyBorder="1" applyAlignment="1">
      <alignment horizontal="center"/>
    </xf>
    <xf numFmtId="0" fontId="3" fillId="0" borderId="68" xfId="1" applyBorder="1"/>
    <xf numFmtId="0" fontId="3" fillId="0" borderId="74" xfId="1" applyBorder="1"/>
    <xf numFmtId="1" fontId="23" fillId="0" borderId="75" xfId="1" applyNumberFormat="1" applyFont="1" applyBorder="1" applyAlignment="1">
      <alignment horizontal="center"/>
    </xf>
    <xf numFmtId="165" fontId="9" fillId="0" borderId="76" xfId="1" applyNumberFormat="1" applyFont="1" applyBorder="1" applyAlignment="1">
      <alignment horizontal="center"/>
    </xf>
    <xf numFmtId="165" fontId="9" fillId="0" borderId="77" xfId="1" applyNumberFormat="1" applyFont="1" applyBorder="1" applyAlignment="1">
      <alignment horizontal="center"/>
    </xf>
    <xf numFmtId="165" fontId="9" fillId="2" borderId="78" xfId="1" applyNumberFormat="1" applyFont="1" applyFill="1" applyBorder="1" applyAlignment="1">
      <alignment horizontal="center"/>
    </xf>
    <xf numFmtId="165" fontId="23" fillId="0" borderId="79" xfId="1" applyNumberFormat="1" applyFont="1" applyBorder="1" applyAlignment="1">
      <alignment horizontal="center"/>
    </xf>
    <xf numFmtId="165" fontId="9" fillId="2" borderId="75" xfId="1" applyNumberFormat="1" applyFont="1" applyFill="1" applyBorder="1" applyAlignment="1">
      <alignment horizontal="center"/>
    </xf>
    <xf numFmtId="166" fontId="9" fillId="0" borderId="78" xfId="1" applyNumberFormat="1" applyFont="1" applyBorder="1" applyAlignment="1">
      <alignment horizontal="center"/>
    </xf>
    <xf numFmtId="165" fontId="9" fillId="2" borderId="77" xfId="1" applyNumberFormat="1" applyFont="1" applyFill="1" applyBorder="1" applyAlignment="1">
      <alignment horizontal="center"/>
    </xf>
    <xf numFmtId="166" fontId="9" fillId="0" borderId="75" xfId="1" applyNumberFormat="1" applyFont="1" applyBorder="1" applyAlignment="1">
      <alignment horizontal="center"/>
    </xf>
    <xf numFmtId="1" fontId="9" fillId="0" borderId="67" xfId="1" applyNumberFormat="1" applyFont="1" applyBorder="1" applyAlignment="1">
      <alignment horizontal="center"/>
    </xf>
    <xf numFmtId="164" fontId="9" fillId="0" borderId="68" xfId="1" applyNumberFormat="1" applyFont="1" applyBorder="1" applyAlignment="1">
      <alignment horizontal="center"/>
    </xf>
    <xf numFmtId="164" fontId="9" fillId="0" borderId="66" xfId="1" applyNumberFormat="1" applyFont="1" applyBorder="1" applyAlignment="1">
      <alignment horizontal="center"/>
    </xf>
    <xf numFmtId="164" fontId="9" fillId="2" borderId="63" xfId="1" applyNumberFormat="1" applyFont="1" applyFill="1" applyBorder="1" applyAlignment="1">
      <alignment horizontal="center"/>
    </xf>
    <xf numFmtId="164" fontId="23" fillId="0" borderId="71" xfId="1" applyNumberFormat="1" applyFont="1" applyBorder="1" applyAlignment="1">
      <alignment horizontal="center"/>
    </xf>
    <xf numFmtId="164" fontId="9" fillId="0" borderId="80" xfId="1" applyNumberFormat="1" applyFont="1" applyBorder="1" applyAlignment="1">
      <alignment horizontal="center"/>
    </xf>
    <xf numFmtId="164" fontId="9" fillId="2" borderId="67" xfId="1" applyNumberFormat="1" applyFont="1" applyFill="1" applyBorder="1" applyAlignment="1">
      <alignment horizontal="center"/>
    </xf>
    <xf numFmtId="164" fontId="9" fillId="2" borderId="66" xfId="1" applyNumberFormat="1" applyFont="1" applyFill="1" applyBorder="1" applyAlignment="1">
      <alignment horizontal="center"/>
    </xf>
    <xf numFmtId="164" fontId="9" fillId="0" borderId="67" xfId="1" applyNumberFormat="1" applyFont="1" applyBorder="1" applyAlignment="1">
      <alignment horizontal="center"/>
    </xf>
    <xf numFmtId="0" fontId="3" fillId="0" borderId="81" xfId="1" applyBorder="1"/>
    <xf numFmtId="0" fontId="3" fillId="0" borderId="76" xfId="1" applyBorder="1"/>
    <xf numFmtId="0" fontId="3" fillId="0" borderId="82" xfId="1" applyBorder="1"/>
    <xf numFmtId="0" fontId="8" fillId="3" borderId="17" xfId="1" applyFont="1" applyFill="1" applyBorder="1"/>
    <xf numFmtId="164" fontId="4" fillId="3" borderId="23" xfId="1" applyNumberFormat="1" applyFont="1" applyFill="1" applyBorder="1"/>
    <xf numFmtId="164" fontId="4" fillId="3" borderId="44" xfId="1" applyNumberFormat="1" applyFont="1" applyFill="1" applyBorder="1"/>
    <xf numFmtId="0" fontId="10" fillId="4" borderId="6" xfId="1" applyFont="1" applyFill="1" applyBorder="1"/>
    <xf numFmtId="0" fontId="1" fillId="0" borderId="0" xfId="1" applyFont="1"/>
    <xf numFmtId="0" fontId="1" fillId="0" borderId="0" xfId="0" applyFont="1"/>
    <xf numFmtId="0" fontId="10" fillId="0" borderId="0" xfId="1" applyFont="1" applyFill="1" applyBorder="1" applyAlignment="1">
      <alignment horizontal="left"/>
    </xf>
    <xf numFmtId="165" fontId="23" fillId="0" borderId="0" xfId="1" applyNumberFormat="1" applyFont="1" applyFill="1" applyBorder="1" applyAlignment="1">
      <alignment horizontal="center"/>
    </xf>
    <xf numFmtId="10" fontId="23" fillId="0" borderId="0" xfId="1" applyNumberFormat="1" applyFont="1" applyFill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/>
    </xf>
    <xf numFmtId="165" fontId="9" fillId="0" borderId="0" xfId="1" applyNumberFormat="1" applyFont="1" applyFill="1"/>
    <xf numFmtId="2" fontId="9" fillId="0" borderId="0" xfId="1" applyNumberFormat="1" applyFont="1" applyFill="1"/>
    <xf numFmtId="0" fontId="9" fillId="0" borderId="0" xfId="1" applyFont="1" applyFill="1"/>
    <xf numFmtId="0" fontId="3" fillId="0" borderId="0" xfId="1" applyFill="1"/>
    <xf numFmtId="0" fontId="10" fillId="8" borderId="83" xfId="1" applyFont="1" applyFill="1" applyBorder="1" applyAlignment="1">
      <alignment horizontal="left"/>
    </xf>
    <xf numFmtId="0" fontId="10" fillId="8" borderId="84" xfId="1" applyFont="1" applyFill="1" applyBorder="1" applyAlignment="1">
      <alignment horizontal="left"/>
    </xf>
    <xf numFmtId="2" fontId="8" fillId="8" borderId="83" xfId="1" applyNumberFormat="1" applyFont="1" applyFill="1" applyBorder="1" applyAlignment="1">
      <alignment horizontal="center"/>
    </xf>
    <xf numFmtId="2" fontId="8" fillId="8" borderId="84" xfId="1" applyNumberFormat="1" applyFont="1" applyFill="1" applyBorder="1" applyAlignment="1">
      <alignment horizontal="center"/>
    </xf>
    <xf numFmtId="2" fontId="8" fillId="8" borderId="85" xfId="1" applyNumberFormat="1" applyFont="1" applyFill="1" applyBorder="1" applyAlignment="1">
      <alignment horizontal="center"/>
    </xf>
    <xf numFmtId="165" fontId="10" fillId="8" borderId="60" xfId="0" applyNumberFormat="1" applyFont="1" applyFill="1" applyBorder="1"/>
    <xf numFmtId="165" fontId="10" fillId="8" borderId="61" xfId="0" applyNumberFormat="1" applyFont="1" applyFill="1" applyBorder="1"/>
    <xf numFmtId="165" fontId="10" fillId="8" borderId="62" xfId="0" applyNumberFormat="1" applyFont="1" applyFill="1" applyBorder="1"/>
    <xf numFmtId="0" fontId="10" fillId="8" borderId="61" xfId="0" applyFont="1" applyFill="1" applyBorder="1"/>
    <xf numFmtId="0" fontId="10" fillId="8" borderId="62" xfId="0" applyFont="1" applyFill="1" applyBorder="1"/>
    <xf numFmtId="2" fontId="8" fillId="9" borderId="83" xfId="1" applyNumberFormat="1" applyFont="1" applyFill="1" applyBorder="1" applyAlignment="1">
      <alignment horizontal="center"/>
    </xf>
    <xf numFmtId="2" fontId="8" fillId="9" borderId="84" xfId="1" applyNumberFormat="1" applyFont="1" applyFill="1" applyBorder="1" applyAlignment="1">
      <alignment horizontal="center"/>
    </xf>
    <xf numFmtId="2" fontId="8" fillId="9" borderId="85" xfId="1" applyNumberFormat="1" applyFont="1" applyFill="1" applyBorder="1" applyAlignment="1">
      <alignment horizontal="center"/>
    </xf>
    <xf numFmtId="165" fontId="23" fillId="9" borderId="86" xfId="1" applyNumberFormat="1" applyFont="1" applyFill="1" applyBorder="1" applyAlignment="1">
      <alignment horizontal="center"/>
    </xf>
    <xf numFmtId="165" fontId="23" fillId="9" borderId="61" xfId="1" applyNumberFormat="1" applyFont="1" applyFill="1" applyBorder="1" applyAlignment="1">
      <alignment horizontal="center"/>
    </xf>
    <xf numFmtId="165" fontId="23" fillId="9" borderId="87" xfId="1" applyNumberFormat="1" applyFont="1" applyFill="1" applyBorder="1" applyAlignment="1">
      <alignment horizontal="center"/>
    </xf>
    <xf numFmtId="165" fontId="23" fillId="9" borderId="88" xfId="1" applyNumberFormat="1" applyFont="1" applyFill="1" applyBorder="1" applyAlignment="1">
      <alignment horizontal="center"/>
    </xf>
    <xf numFmtId="165" fontId="23" fillId="9" borderId="89" xfId="1" applyNumberFormat="1" applyFont="1" applyFill="1" applyBorder="1" applyAlignment="1">
      <alignment horizontal="center"/>
    </xf>
    <xf numFmtId="164" fontId="23" fillId="9" borderId="87" xfId="1" applyNumberFormat="1" applyFont="1" applyFill="1" applyBorder="1" applyAlignment="1">
      <alignment horizontal="center"/>
    </xf>
    <xf numFmtId="164" fontId="23" fillId="9" borderId="89" xfId="1" applyNumberFormat="1" applyFont="1" applyFill="1" applyBorder="1" applyAlignment="1">
      <alignment horizontal="center"/>
    </xf>
    <xf numFmtId="165" fontId="10" fillId="0" borderId="0" xfId="0" applyNumberFormat="1" applyFont="1" applyFill="1" applyBorder="1"/>
    <xf numFmtId="0" fontId="10" fillId="0" borderId="0" xfId="0" applyFont="1" applyFill="1" applyBorder="1"/>
    <xf numFmtId="0" fontId="1" fillId="0" borderId="0" xfId="0" applyFont="1" applyFill="1" applyBorder="1"/>
    <xf numFmtId="0" fontId="10" fillId="9" borderId="84" xfId="1" applyFont="1" applyFill="1" applyBorder="1" applyAlignment="1">
      <alignment horizontal="left"/>
    </xf>
    <xf numFmtId="0" fontId="25" fillId="3" borderId="11" xfId="1" applyFont="1" applyFill="1" applyBorder="1"/>
    <xf numFmtId="0" fontId="26" fillId="8" borderId="83" xfId="1" applyFont="1" applyFill="1" applyBorder="1" applyAlignment="1">
      <alignment horizontal="left"/>
    </xf>
    <xf numFmtId="0" fontId="26" fillId="9" borderId="83" xfId="1" applyFont="1" applyFill="1" applyBorder="1" applyAlignment="1">
      <alignment horizontal="left"/>
    </xf>
    <xf numFmtId="2" fontId="7" fillId="0" borderId="2" xfId="1" applyNumberFormat="1" applyFont="1" applyBorder="1" applyAlignment="1">
      <alignment horizontal="center"/>
    </xf>
    <xf numFmtId="2" fontId="7" fillId="0" borderId="3" xfId="1" applyNumberFormat="1" applyFont="1" applyBorder="1" applyAlignment="1">
      <alignment horizontal="center"/>
    </xf>
    <xf numFmtId="2" fontId="7" fillId="0" borderId="5" xfId="1" applyNumberFormat="1" applyFont="1" applyBorder="1" applyAlignment="1">
      <alignment horizontal="center"/>
    </xf>
    <xf numFmtId="0" fontId="15" fillId="4" borderId="7" xfId="1" applyFont="1" applyFill="1" applyBorder="1" applyAlignment="1">
      <alignment horizontal="right"/>
    </xf>
    <xf numFmtId="2" fontId="3" fillId="3" borderId="45" xfId="1" applyNumberFormat="1" applyFill="1" applyBorder="1" applyAlignment="1">
      <alignment horizontal="center"/>
    </xf>
    <xf numFmtId="2" fontId="3" fillId="3" borderId="42" xfId="1" applyNumberFormat="1" applyFill="1" applyBorder="1" applyAlignment="1">
      <alignment horizontal="center"/>
    </xf>
    <xf numFmtId="2" fontId="3" fillId="3" borderId="43" xfId="1" applyNumberFormat="1" applyFill="1" applyBorder="1" applyAlignment="1">
      <alignment horizontal="center"/>
    </xf>
    <xf numFmtId="0" fontId="10" fillId="7" borderId="41" xfId="1" applyFont="1" applyFill="1" applyBorder="1" applyAlignment="1">
      <alignment horizontal="left"/>
    </xf>
    <xf numFmtId="0" fontId="10" fillId="7" borderId="58" xfId="1" applyFont="1" applyFill="1" applyBorder="1" applyAlignment="1">
      <alignment horizontal="left"/>
    </xf>
    <xf numFmtId="0" fontId="10" fillId="7" borderId="59" xfId="1" applyFont="1" applyFill="1" applyBorder="1" applyAlignment="1">
      <alignment horizontal="left"/>
    </xf>
    <xf numFmtId="0" fontId="10" fillId="7" borderId="23" xfId="1" applyFont="1" applyFill="1" applyBorder="1" applyAlignment="1">
      <alignment horizontal="left"/>
    </xf>
    <xf numFmtId="0" fontId="10" fillId="7" borderId="44" xfId="1" applyFont="1" applyFill="1" applyBorder="1" applyAlignment="1">
      <alignment horizontal="left"/>
    </xf>
    <xf numFmtId="10" fontId="23" fillId="7" borderId="55" xfId="1" applyNumberFormat="1" applyFont="1" applyFill="1" applyBorder="1" applyAlignment="1">
      <alignment horizontal="center" vertical="center" wrapText="1"/>
    </xf>
    <xf numFmtId="10" fontId="23" fillId="7" borderId="46" xfId="1" applyNumberFormat="1" applyFont="1" applyFill="1" applyBorder="1" applyAlignment="1">
      <alignment horizontal="center" vertical="center"/>
    </xf>
    <xf numFmtId="10" fontId="23" fillId="7" borderId="56" xfId="1" applyNumberFormat="1" applyFont="1" applyFill="1" applyBorder="1" applyAlignment="1">
      <alignment horizontal="center" vertical="center"/>
    </xf>
    <xf numFmtId="10" fontId="23" fillId="7" borderId="57" xfId="1" applyNumberFormat="1" applyFont="1" applyFill="1" applyBorder="1" applyAlignment="1">
      <alignment horizontal="center" vertical="center"/>
    </xf>
    <xf numFmtId="10" fontId="23" fillId="7" borderId="58" xfId="1" applyNumberFormat="1" applyFont="1" applyFill="1" applyBorder="1" applyAlignment="1">
      <alignment horizontal="center" vertical="center"/>
    </xf>
    <xf numFmtId="10" fontId="23" fillId="7" borderId="59" xfId="1" applyNumberFormat="1" applyFont="1" applyFill="1" applyBorder="1" applyAlignment="1">
      <alignment horizontal="center" vertical="center"/>
    </xf>
    <xf numFmtId="10" fontId="23" fillId="7" borderId="60" xfId="1" applyNumberFormat="1" applyFont="1" applyFill="1" applyBorder="1" applyAlignment="1">
      <alignment horizontal="center" vertical="center"/>
    </xf>
    <xf numFmtId="10" fontId="23" fillId="7" borderId="61" xfId="1" applyNumberFormat="1" applyFont="1" applyFill="1" applyBorder="1" applyAlignment="1">
      <alignment horizontal="center" vertical="center"/>
    </xf>
    <xf numFmtId="10" fontId="23" fillId="7" borderId="62" xfId="1" applyNumberFormat="1" applyFont="1" applyFill="1" applyBorder="1" applyAlignment="1">
      <alignment horizontal="center" vertical="center"/>
    </xf>
    <xf numFmtId="0" fontId="10" fillId="7" borderId="53" xfId="1" applyFont="1" applyFill="1" applyBorder="1" applyAlignment="1">
      <alignment horizontal="left"/>
    </xf>
    <xf numFmtId="0" fontId="10" fillId="7" borderId="49" xfId="1" applyFont="1" applyFill="1" applyBorder="1" applyAlignment="1">
      <alignment horizontal="left"/>
    </xf>
    <xf numFmtId="0" fontId="10" fillId="7" borderId="54" xfId="1" applyFont="1" applyFill="1" applyBorder="1" applyAlignment="1">
      <alignment horizontal="left"/>
    </xf>
    <xf numFmtId="0" fontId="10" fillId="7" borderId="57" xfId="1" applyFont="1" applyFill="1" applyBorder="1" applyAlignment="1">
      <alignment horizontal="left"/>
    </xf>
    <xf numFmtId="0" fontId="10" fillId="8" borderId="60" xfId="1" applyFont="1" applyFill="1" applyBorder="1" applyAlignment="1">
      <alignment horizontal="left"/>
    </xf>
    <xf numFmtId="0" fontId="10" fillId="8" borderId="61" xfId="1" applyFont="1" applyFill="1" applyBorder="1" applyAlignment="1">
      <alignment horizontal="left"/>
    </xf>
    <xf numFmtId="0" fontId="26" fillId="9" borderId="83" xfId="1" applyFont="1" applyFill="1" applyBorder="1" applyAlignment="1">
      <alignment horizontal="left"/>
    </xf>
    <xf numFmtId="0" fontId="26" fillId="9" borderId="84" xfId="1" applyFont="1" applyFill="1" applyBorder="1" applyAlignment="1">
      <alignment horizontal="left"/>
    </xf>
    <xf numFmtId="0" fontId="10" fillId="9" borderId="60" xfId="1" applyFont="1" applyFill="1" applyBorder="1" applyAlignment="1">
      <alignment horizontal="left"/>
    </xf>
    <xf numFmtId="0" fontId="10" fillId="9" borderId="61" xfId="1" applyFont="1" applyFill="1" applyBorder="1" applyAlignment="1">
      <alignment horizontal="left"/>
    </xf>
    <xf numFmtId="2" fontId="7" fillId="8" borderId="83" xfId="1" applyNumberFormat="1" applyFont="1" applyFill="1" applyBorder="1" applyAlignment="1">
      <alignment horizontal="center"/>
    </xf>
    <xf numFmtId="2" fontId="7" fillId="8" borderId="84" xfId="1" applyNumberFormat="1" applyFont="1" applyFill="1" applyBorder="1" applyAlignment="1">
      <alignment horizontal="center"/>
    </xf>
    <xf numFmtId="2" fontId="7" fillId="8" borderId="85" xfId="1" applyNumberFormat="1" applyFont="1" applyFill="1" applyBorder="1" applyAlignment="1">
      <alignment horizontal="center"/>
    </xf>
    <xf numFmtId="2" fontId="7" fillId="9" borderId="83" xfId="1" applyNumberFormat="1" applyFont="1" applyFill="1" applyBorder="1" applyAlignment="1">
      <alignment horizontal="center"/>
    </xf>
    <xf numFmtId="2" fontId="7" fillId="9" borderId="84" xfId="1" applyNumberFormat="1" applyFont="1" applyFill="1" applyBorder="1" applyAlignment="1">
      <alignment horizontal="center"/>
    </xf>
    <xf numFmtId="2" fontId="7" fillId="9" borderId="85" xfId="1" applyNumberFormat="1" applyFont="1" applyFill="1" applyBorder="1" applyAlignment="1">
      <alignment horizontal="center"/>
    </xf>
    <xf numFmtId="164" fontId="4" fillId="3" borderId="41" xfId="1" applyNumberFormat="1" applyFont="1" applyFill="1" applyBorder="1" applyAlignment="1">
      <alignment horizontal="center"/>
    </xf>
    <xf numFmtId="164" fontId="4" fillId="3" borderId="23" xfId="1" applyNumberFormat="1" applyFont="1" applyFill="1" applyBorder="1" applyAlignment="1">
      <alignment horizontal="center"/>
    </xf>
    <xf numFmtId="164" fontId="4" fillId="3" borderId="44" xfId="1" applyNumberFormat="1" applyFont="1" applyFill="1" applyBorder="1" applyAlignment="1">
      <alignment horizontal="center"/>
    </xf>
    <xf numFmtId="2" fontId="7" fillId="0" borderId="4" xfId="10" applyNumberFormat="1" applyFont="1" applyBorder="1" applyAlignment="1">
      <alignment horizontal="center"/>
    </xf>
    <xf numFmtId="2" fontId="7" fillId="0" borderId="3" xfId="10" applyNumberFormat="1" applyFont="1" applyBorder="1" applyAlignment="1">
      <alignment horizontal="center"/>
    </xf>
    <xf numFmtId="2" fontId="7" fillId="0" borderId="5" xfId="10" applyNumberFormat="1" applyFont="1" applyBorder="1" applyAlignment="1">
      <alignment horizontal="center"/>
    </xf>
    <xf numFmtId="0" fontId="15" fillId="4" borderId="7" xfId="10" applyFont="1" applyFill="1" applyBorder="1" applyAlignment="1">
      <alignment horizontal="right"/>
    </xf>
    <xf numFmtId="0" fontId="15" fillId="4" borderId="9" xfId="10" applyFont="1" applyFill="1" applyBorder="1" applyAlignment="1">
      <alignment horizontal="right"/>
    </xf>
    <xf numFmtId="0" fontId="5" fillId="2" borderId="7" xfId="10" applyFont="1" applyFill="1" applyBorder="1" applyAlignment="1">
      <alignment horizontal="center"/>
    </xf>
    <xf numFmtId="0" fontId="5" fillId="2" borderId="9" xfId="10" applyFont="1" applyFill="1" applyBorder="1" applyAlignment="1">
      <alignment horizontal="center"/>
    </xf>
    <xf numFmtId="2" fontId="15" fillId="4" borderId="8" xfId="10" applyNumberFormat="1" applyFont="1" applyFill="1" applyBorder="1" applyAlignment="1">
      <alignment horizontal="center"/>
    </xf>
    <xf numFmtId="2" fontId="15" fillId="4" borderId="7" xfId="10" applyNumberFormat="1" applyFont="1" applyFill="1" applyBorder="1" applyAlignment="1">
      <alignment horizontal="center"/>
    </xf>
    <xf numFmtId="164" fontId="2" fillId="0" borderId="35" xfId="10" applyNumberFormat="1" applyBorder="1" applyAlignment="1">
      <alignment horizontal="center" vertical="center"/>
    </xf>
    <xf numFmtId="164" fontId="2" fillId="0" borderId="32" xfId="10" applyNumberFormat="1" applyBorder="1" applyAlignment="1">
      <alignment horizontal="center" vertical="center"/>
    </xf>
    <xf numFmtId="10" fontId="9" fillId="0" borderId="36" xfId="10" applyNumberFormat="1" applyFont="1" applyBorder="1" applyAlignment="1">
      <alignment horizontal="center" vertical="center"/>
    </xf>
    <xf numFmtId="10" fontId="9" fillId="0" borderId="34" xfId="10" applyNumberFormat="1" applyFont="1" applyBorder="1" applyAlignment="1">
      <alignment horizontal="center" vertical="center"/>
    </xf>
    <xf numFmtId="164" fontId="2" fillId="0" borderId="31" xfId="10" applyNumberFormat="1" applyBorder="1" applyAlignment="1">
      <alignment horizontal="center" vertical="center"/>
    </xf>
    <xf numFmtId="164" fontId="2" fillId="0" borderId="37" xfId="10" applyNumberFormat="1" applyBorder="1" applyAlignment="1">
      <alignment horizontal="center" vertical="center"/>
    </xf>
    <xf numFmtId="10" fontId="9" fillId="0" borderId="33" xfId="10" applyNumberFormat="1" applyFont="1" applyBorder="1" applyAlignment="1">
      <alignment horizontal="center" vertical="center"/>
    </xf>
    <xf numFmtId="10" fontId="9" fillId="0" borderId="38" xfId="10" applyNumberFormat="1" applyFont="1" applyBorder="1" applyAlignment="1">
      <alignment horizontal="center" vertical="center"/>
    </xf>
    <xf numFmtId="164" fontId="9" fillId="2" borderId="33" xfId="10" applyNumberFormat="1" applyFont="1" applyFill="1" applyBorder="1" applyAlignment="1">
      <alignment horizontal="center"/>
    </xf>
    <xf numFmtId="164" fontId="9" fillId="2" borderId="36" xfId="10" applyNumberFormat="1" applyFont="1" applyFill="1" applyBorder="1" applyAlignment="1">
      <alignment horizontal="center"/>
    </xf>
  </cellXfs>
  <cellStyles count="11">
    <cellStyle name="Heading 1 2 2" xfId="5" xr:uid="{EBD20E98-F516-4649-A10F-C7420A209624}"/>
    <cellStyle name="Key Metric Header" xfId="6" xr:uid="{677BDD25-22C9-4870-AC8E-ACEA1575F6F6}"/>
    <cellStyle name="Key Metric Percentage" xfId="9" xr:uid="{2467DC07-AFD1-4806-946E-1A4DC5469E88}"/>
    <cellStyle name="Key Metric Value" xfId="7" xr:uid="{DA11EAD9-E79B-4742-AD6E-A9B88588B614}"/>
    <cellStyle name="Normal" xfId="0" builtinId="0"/>
    <cellStyle name="Normal 2 2" xfId="2" xr:uid="{CB3C8C40-B4C0-4AC6-AB64-761A06DAACF7}"/>
    <cellStyle name="Normal 4 5" xfId="1" xr:uid="{C597373D-C3AD-41D8-A2D4-F43019C7C50E}"/>
    <cellStyle name="Normal 4 5 2" xfId="10" xr:uid="{6476C185-88AE-482D-8EC8-12E9645FDF46}"/>
    <cellStyle name="Normal 5 2" xfId="3" xr:uid="{1FC79C77-64B1-49AC-923E-8C6D8BFFDE8A}"/>
    <cellStyle name="Percent 8" xfId="8" xr:uid="{B6AC4AF0-2A8C-41BC-92F2-815D66396BB0}"/>
    <cellStyle name="Title 2 2" xfId="4" xr:uid="{F219BCF9-A3DC-4A1B-8936-B06D5F4CCF5B}"/>
  </cellStyles>
  <dxfs count="0"/>
  <tableStyles count="0" defaultTableStyle="TableStyleMedium2" defaultPivotStyle="PivotStyleLight16"/>
  <colors>
    <mruColors>
      <color rgb="FFE2EFDA"/>
      <color rgb="FFEDF7F9"/>
      <color rgb="FF4AA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croll" dx="31" fmlaLink="#REF!" horiz="1" max="3242" page="10" val="1799"/>
</file>

<file path=xl/ctrlProps/ctrlProp10.xml><?xml version="1.0" encoding="utf-8"?>
<formControlPr xmlns="http://schemas.microsoft.com/office/spreadsheetml/2009/9/main" objectType="Spin" dx="35" fmlaLink="$S$19" max="1000" page="10" val="519"/>
</file>

<file path=xl/ctrlProps/ctrlProp11.xml><?xml version="1.0" encoding="utf-8"?>
<formControlPr xmlns="http://schemas.microsoft.com/office/spreadsheetml/2009/9/main" objectType="Spin" dx="35" fmlaLink="$S$25" max="1000" page="10" val="560"/>
</file>

<file path=xl/ctrlProps/ctrlProp12.xml><?xml version="1.0" encoding="utf-8"?>
<formControlPr xmlns="http://schemas.microsoft.com/office/spreadsheetml/2009/9/main" objectType="Spin" dx="35" fmlaLink="$S$26" max="1000" page="10" val="609"/>
</file>

<file path=xl/ctrlProps/ctrlProp13.xml><?xml version="1.0" encoding="utf-8"?>
<formControlPr xmlns="http://schemas.microsoft.com/office/spreadsheetml/2009/9/main" objectType="Scroll" dx="31" fmlaLink="#REF!" horiz="1" max="3242" page="10" val="1799"/>
</file>

<file path=xl/ctrlProps/ctrlProp14.xml><?xml version="1.0" encoding="utf-8"?>
<formControlPr xmlns="http://schemas.microsoft.com/office/spreadsheetml/2009/9/main" objectType="Scroll" dx="31" fmlaLink="#REF!" horiz="1" max="6809" page="10" val="2455"/>
</file>

<file path=xl/ctrlProps/ctrlProp15.xml><?xml version="1.0" encoding="utf-8"?>
<formControlPr xmlns="http://schemas.microsoft.com/office/spreadsheetml/2009/9/main" objectType="Scroll" dx="31" fmlaLink="#REF!" horiz="1" max="5316" page="10" val="1718"/>
</file>

<file path=xl/ctrlProps/ctrlProp16.xml><?xml version="1.0" encoding="utf-8"?>
<formControlPr xmlns="http://schemas.microsoft.com/office/spreadsheetml/2009/9/main" objectType="Scroll" dx="31" fmlaLink="#REF!" horiz="1" max="9726" page="10" val="3934"/>
</file>

<file path=xl/ctrlProps/ctrlProp17.xml><?xml version="1.0" encoding="utf-8"?>
<formControlPr xmlns="http://schemas.microsoft.com/office/spreadsheetml/2009/9/main" objectType="Spin" dx="35" fmlaLink="$S$4" max="1000" page="10" val="100"/>
</file>

<file path=xl/ctrlProps/ctrlProp18.xml><?xml version="1.0" encoding="utf-8"?>
<formControlPr xmlns="http://schemas.microsoft.com/office/spreadsheetml/2009/9/main" objectType="Spin" dx="35" fmlaLink="$S$5" max="1000" page="10" val="100"/>
</file>

<file path=xl/ctrlProps/ctrlProp19.xml><?xml version="1.0" encoding="utf-8"?>
<formControlPr xmlns="http://schemas.microsoft.com/office/spreadsheetml/2009/9/main" objectType="Spin" dx="35" fmlaLink="$S$11" max="1000" page="10" val="344"/>
</file>

<file path=xl/ctrlProps/ctrlProp2.xml><?xml version="1.0" encoding="utf-8"?>
<formControlPr xmlns="http://schemas.microsoft.com/office/spreadsheetml/2009/9/main" objectType="Scroll" dx="31" fmlaLink="#REF!" horiz="1" max="6809" page="10" val="2455"/>
</file>

<file path=xl/ctrlProps/ctrlProp20.xml><?xml version="1.0" encoding="utf-8"?>
<formControlPr xmlns="http://schemas.microsoft.com/office/spreadsheetml/2009/9/main" objectType="Spin" dx="35" fmlaLink="$S$12" max="1000" page="10" val="345"/>
</file>

<file path=xl/ctrlProps/ctrlProp21.xml><?xml version="1.0" encoding="utf-8"?>
<formControlPr xmlns="http://schemas.microsoft.com/office/spreadsheetml/2009/9/main" objectType="Spin" dx="35" fmlaLink="$S$18" max="1000" page="10" val="462"/>
</file>

<file path=xl/ctrlProps/ctrlProp22.xml><?xml version="1.0" encoding="utf-8"?>
<formControlPr xmlns="http://schemas.microsoft.com/office/spreadsheetml/2009/9/main" objectType="Spin" dx="35" fmlaLink="$S$19" max="1000" page="10" val="462"/>
</file>

<file path=xl/ctrlProps/ctrlProp23.xml><?xml version="1.0" encoding="utf-8"?>
<formControlPr xmlns="http://schemas.microsoft.com/office/spreadsheetml/2009/9/main" objectType="Spin" dx="35" fmlaLink="$S$25" max="1000" page="10" val="563"/>
</file>

<file path=xl/ctrlProps/ctrlProp24.xml><?xml version="1.0" encoding="utf-8"?>
<formControlPr xmlns="http://schemas.microsoft.com/office/spreadsheetml/2009/9/main" objectType="Spin" dx="35" fmlaLink="$S$26" max="1000" page="10" val="563"/>
</file>

<file path=xl/ctrlProps/ctrlProp25.xml><?xml version="1.0" encoding="utf-8"?>
<formControlPr xmlns="http://schemas.microsoft.com/office/spreadsheetml/2009/9/main" objectType="Scroll" dx="31" fmlaLink="#REF!" horiz="1" max="3242" page="10" val="1799"/>
</file>

<file path=xl/ctrlProps/ctrlProp26.xml><?xml version="1.0" encoding="utf-8"?>
<formControlPr xmlns="http://schemas.microsoft.com/office/spreadsheetml/2009/9/main" objectType="Scroll" dx="31" fmlaLink="#REF!" horiz="1" max="6809" page="10" val="2455"/>
</file>

<file path=xl/ctrlProps/ctrlProp27.xml><?xml version="1.0" encoding="utf-8"?>
<formControlPr xmlns="http://schemas.microsoft.com/office/spreadsheetml/2009/9/main" objectType="Scroll" dx="31" fmlaLink="#REF!" horiz="1" max="5316" page="10" val="1718"/>
</file>

<file path=xl/ctrlProps/ctrlProp28.xml><?xml version="1.0" encoding="utf-8"?>
<formControlPr xmlns="http://schemas.microsoft.com/office/spreadsheetml/2009/9/main" objectType="Scroll" dx="31" fmlaLink="#REF!" horiz="1" max="9726" page="10" val="3934"/>
</file>

<file path=xl/ctrlProps/ctrlProp29.xml><?xml version="1.0" encoding="utf-8"?>
<formControlPr xmlns="http://schemas.microsoft.com/office/spreadsheetml/2009/9/main" objectType="Spin" dx="35" fmlaLink="$S$4" max="1000" page="10" val="100"/>
</file>

<file path=xl/ctrlProps/ctrlProp3.xml><?xml version="1.0" encoding="utf-8"?>
<formControlPr xmlns="http://schemas.microsoft.com/office/spreadsheetml/2009/9/main" objectType="Scroll" dx="31" fmlaLink="#REF!" horiz="1" max="5316" page="10" val="1718"/>
</file>

<file path=xl/ctrlProps/ctrlProp30.xml><?xml version="1.0" encoding="utf-8"?>
<formControlPr xmlns="http://schemas.microsoft.com/office/spreadsheetml/2009/9/main" objectType="Spin" dx="35" fmlaLink="$S$5" max="1000" page="10" val="100"/>
</file>

<file path=xl/ctrlProps/ctrlProp31.xml><?xml version="1.0" encoding="utf-8"?>
<formControlPr xmlns="http://schemas.microsoft.com/office/spreadsheetml/2009/9/main" objectType="Spin" dx="35" fmlaLink="$S$11" max="1000" page="10" val="355"/>
</file>

<file path=xl/ctrlProps/ctrlProp32.xml><?xml version="1.0" encoding="utf-8"?>
<formControlPr xmlns="http://schemas.microsoft.com/office/spreadsheetml/2009/9/main" objectType="Spin" dx="35" fmlaLink="$S$12" max="1000" page="10" val="428"/>
</file>

<file path=xl/ctrlProps/ctrlProp33.xml><?xml version="1.0" encoding="utf-8"?>
<formControlPr xmlns="http://schemas.microsoft.com/office/spreadsheetml/2009/9/main" objectType="Spin" dx="35" fmlaLink="$S$18" max="1000" page="10" val="442"/>
</file>

<file path=xl/ctrlProps/ctrlProp34.xml><?xml version="1.0" encoding="utf-8"?>
<formControlPr xmlns="http://schemas.microsoft.com/office/spreadsheetml/2009/9/main" objectType="Spin" dx="35" fmlaLink="$S$19" max="1000" page="10" val="498"/>
</file>

<file path=xl/ctrlProps/ctrlProp35.xml><?xml version="1.0" encoding="utf-8"?>
<formControlPr xmlns="http://schemas.microsoft.com/office/spreadsheetml/2009/9/main" objectType="Spin" dx="35" fmlaLink="$S$25" max="1000" page="10" val="570"/>
</file>

<file path=xl/ctrlProps/ctrlProp36.xml><?xml version="1.0" encoding="utf-8"?>
<formControlPr xmlns="http://schemas.microsoft.com/office/spreadsheetml/2009/9/main" objectType="Spin" dx="35" fmlaLink="$S$26" max="1000" page="10" val="619"/>
</file>

<file path=xl/ctrlProps/ctrlProp37.xml><?xml version="1.0" encoding="utf-8"?>
<formControlPr xmlns="http://schemas.microsoft.com/office/spreadsheetml/2009/9/main" objectType="Scroll" dx="31" fmlaLink="#REF!" horiz="1" max="3242" page="10" val="1799"/>
</file>

<file path=xl/ctrlProps/ctrlProp38.xml><?xml version="1.0" encoding="utf-8"?>
<formControlPr xmlns="http://schemas.microsoft.com/office/spreadsheetml/2009/9/main" objectType="Scroll" dx="31" fmlaLink="#REF!" horiz="1" max="6809" page="10" val="2455"/>
</file>

<file path=xl/ctrlProps/ctrlProp39.xml><?xml version="1.0" encoding="utf-8"?>
<formControlPr xmlns="http://schemas.microsoft.com/office/spreadsheetml/2009/9/main" objectType="Scroll" dx="31" fmlaLink="#REF!" horiz="1" max="5316" page="10" val="1718"/>
</file>

<file path=xl/ctrlProps/ctrlProp4.xml><?xml version="1.0" encoding="utf-8"?>
<formControlPr xmlns="http://schemas.microsoft.com/office/spreadsheetml/2009/9/main" objectType="Scroll" dx="31" fmlaLink="#REF!" horiz="1" max="9726" page="10" val="3934"/>
</file>

<file path=xl/ctrlProps/ctrlProp40.xml><?xml version="1.0" encoding="utf-8"?>
<formControlPr xmlns="http://schemas.microsoft.com/office/spreadsheetml/2009/9/main" objectType="Scroll" dx="31" fmlaLink="#REF!" horiz="1" max="9726" page="10" val="3934"/>
</file>

<file path=xl/ctrlProps/ctrlProp41.xml><?xml version="1.0" encoding="utf-8"?>
<formControlPr xmlns="http://schemas.microsoft.com/office/spreadsheetml/2009/9/main" objectType="Spin" dx="35" fmlaLink="$S$4" max="1000" page="10" val="100"/>
</file>

<file path=xl/ctrlProps/ctrlProp42.xml><?xml version="1.0" encoding="utf-8"?>
<formControlPr xmlns="http://schemas.microsoft.com/office/spreadsheetml/2009/9/main" objectType="Spin" dx="35" fmlaLink="$S$5" max="1000" page="10" val="100"/>
</file>

<file path=xl/ctrlProps/ctrlProp43.xml><?xml version="1.0" encoding="utf-8"?>
<formControlPr xmlns="http://schemas.microsoft.com/office/spreadsheetml/2009/9/main" objectType="Spin" dx="35" fmlaLink="$S$11" max="1000" page="10" val="356"/>
</file>

<file path=xl/ctrlProps/ctrlProp44.xml><?xml version="1.0" encoding="utf-8"?>
<formControlPr xmlns="http://schemas.microsoft.com/office/spreadsheetml/2009/9/main" objectType="Spin" dx="35" fmlaLink="$S$12" max="1000" page="10" val="356"/>
</file>

<file path=xl/ctrlProps/ctrlProp45.xml><?xml version="1.0" encoding="utf-8"?>
<formControlPr xmlns="http://schemas.microsoft.com/office/spreadsheetml/2009/9/main" objectType="Spin" dx="35" fmlaLink="$S$18" max="1000" page="10" val="442"/>
</file>

<file path=xl/ctrlProps/ctrlProp46.xml><?xml version="1.0" encoding="utf-8"?>
<formControlPr xmlns="http://schemas.microsoft.com/office/spreadsheetml/2009/9/main" objectType="Spin" dx="35" fmlaLink="$S$19" max="1000" page="10" val="441"/>
</file>

<file path=xl/ctrlProps/ctrlProp47.xml><?xml version="1.0" encoding="utf-8"?>
<formControlPr xmlns="http://schemas.microsoft.com/office/spreadsheetml/2009/9/main" objectType="Spin" dx="35" fmlaLink="$S$25" max="1000" page="10" val="570"/>
</file>

<file path=xl/ctrlProps/ctrlProp48.xml><?xml version="1.0" encoding="utf-8"?>
<formControlPr xmlns="http://schemas.microsoft.com/office/spreadsheetml/2009/9/main" objectType="Spin" dx="35" fmlaLink="$S$26" max="1000" page="10" val="571"/>
</file>

<file path=xl/ctrlProps/ctrlProp5.xml><?xml version="1.0" encoding="utf-8"?>
<formControlPr xmlns="http://schemas.microsoft.com/office/spreadsheetml/2009/9/main" objectType="Spin" dx="35" fmlaLink="$S$4" max="1000" page="10" val="100"/>
</file>

<file path=xl/ctrlProps/ctrlProp6.xml><?xml version="1.0" encoding="utf-8"?>
<formControlPr xmlns="http://schemas.microsoft.com/office/spreadsheetml/2009/9/main" objectType="Spin" dx="35" fmlaLink="$S$5" max="1000" page="10" val="100"/>
</file>

<file path=xl/ctrlProps/ctrlProp7.xml><?xml version="1.0" encoding="utf-8"?>
<formControlPr xmlns="http://schemas.microsoft.com/office/spreadsheetml/2009/9/main" objectType="Spin" dx="35" fmlaLink="$S$11" max="1000" page="10" val="339"/>
</file>

<file path=xl/ctrlProps/ctrlProp8.xml><?xml version="1.0" encoding="utf-8"?>
<formControlPr xmlns="http://schemas.microsoft.com/office/spreadsheetml/2009/9/main" objectType="Spin" dx="35" fmlaLink="$S$12" max="1000" page="10" val="414"/>
</file>

<file path=xl/ctrlProps/ctrlProp9.xml><?xml version="1.0" encoding="utf-8"?>
<formControlPr xmlns="http://schemas.microsoft.com/office/spreadsheetml/2009/9/main" objectType="Spin" dx="35" fmlaLink="$S$18" max="1000" page="10" val="45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2289" name="Scroll Bar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2290" name="Scroll Bar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2291" name="Scroll Bar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5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2292" name="Scroll Bar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5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2293" name="Spinner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5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2294" name="Spinner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5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2295" name="Spinner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5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2296" name="Spinner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5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2297" name="Spinner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5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2298" name="Spinner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5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2299" name="Spinner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5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2300" name="Spinner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5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3313" name="Scroll Bar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6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3314" name="Scroll Bar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6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3315" name="Scroll Bar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6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3316" name="Scroll Bar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6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3317" name="Spinner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6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3318" name="Spinner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6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3319" name="Spinner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6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3320" name="Spinner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6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3321" name="Spinner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6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3322" name="Spinner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6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3323" name="Spinner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6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3324" name="Spinner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6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4337" name="Scroll Bar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7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4338" name="Scroll Bar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7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4339" name="Scroll Bar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7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4340" name="Scroll Bar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7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4341" name="Spinner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7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4342" name="Spinner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7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4343" name="Spinner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7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4344" name="Spinner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7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4345" name="Spinner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7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4346" name="Spinner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7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4347" name="Spinner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7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4348" name="Spinner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7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5361" name="Scroll Bar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8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5362" name="Scroll Bar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5363" name="Scroll Bar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8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5364" name="Scroll Bar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8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5365" name="Spinner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8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5366" name="Spinner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8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367" name="Spinner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8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5368" name="Spinner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8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5369" name="Spinner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8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370" name="Spinner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8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5371" name="Spinner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8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372" name="Spinner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8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PSERVER\Folder%20Redirection\Kyled\Desktop\Renewal%20Report%20Cal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port "/>
      <sheetName val="All Kaiser Financial"/>
      <sheetName val="Kaiser Only Rate Split"/>
      <sheetName val="Kaiser Only Monthly"/>
      <sheetName val="All Regence Financial"/>
      <sheetName val="Regence Only Monthly"/>
      <sheetName val="Regence &amp; Kaiser Financial"/>
      <sheetName val="Regence and Kaiser Monthly"/>
      <sheetName val="Financial Analysis"/>
      <sheetName val="Current Trust PPO"/>
      <sheetName val="Renewal Trust PPO"/>
      <sheetName val="All Regence"/>
      <sheetName val="All Kaiser"/>
      <sheetName val="Regence and Kaiser"/>
      <sheetName val="Home Page"/>
      <sheetName val="Objectives"/>
      <sheetName val="Renewal Timeline"/>
      <sheetName val="Executive Summary"/>
      <sheetName val="Executive Summary Alt"/>
      <sheetName val="Rate Analysis"/>
      <sheetName val="Medical &amp; Rx"/>
      <sheetName val="Tracking"/>
      <sheetName val="HSA"/>
      <sheetName val="HRA"/>
      <sheetName val="Dental"/>
      <sheetName val="Vision"/>
      <sheetName val="LTD"/>
      <sheetName val="STD"/>
      <sheetName val="FSA"/>
      <sheetName val="COBRA"/>
      <sheetName val="Dep Life"/>
      <sheetName val="EAP"/>
      <sheetName val="Vol Life"/>
      <sheetName val="Wellness"/>
      <sheetName val="Accident"/>
      <sheetName val="Cancer"/>
      <sheetName val="Census Request"/>
      <sheetName val="Critical Illness"/>
      <sheetName val="FMLA"/>
      <sheetName val="Legal Services"/>
      <sheetName val="Mini Med"/>
      <sheetName val="TPA"/>
      <sheetName val="Stop Loss"/>
      <sheetName val="PBM"/>
      <sheetName val="Life &amp; AD&amp;D"/>
      <sheetName val="Renewal Sign Off"/>
      <sheetName val="_SSC"/>
    </sheetNames>
    <sheetDataSet>
      <sheetData sheetId="0"/>
      <sheetData sheetId="1"/>
      <sheetData sheetId="2"/>
      <sheetData sheetId="3"/>
      <sheetData sheetId="4"/>
      <sheetData sheetId="5">
        <row r="2">
          <cell r="O2">
            <v>0</v>
          </cell>
        </row>
      </sheetData>
      <sheetData sheetId="6"/>
      <sheetData sheetId="7"/>
      <sheetData sheetId="8">
        <row r="12">
          <cell r="E12">
            <v>523296</v>
          </cell>
        </row>
      </sheetData>
      <sheetData sheetId="9">
        <row r="44">
          <cell r="D44">
            <v>108504</v>
          </cell>
        </row>
      </sheetData>
      <sheetData sheetId="10">
        <row r="44">
          <cell r="D44">
            <v>108504</v>
          </cell>
        </row>
      </sheetData>
      <sheetData sheetId="11">
        <row r="44">
          <cell r="D44">
            <v>80785.170000000013</v>
          </cell>
        </row>
      </sheetData>
      <sheetData sheetId="12">
        <row r="44">
          <cell r="D44">
            <v>82372.968000000023</v>
          </cell>
        </row>
      </sheetData>
      <sheetData sheetId="13">
        <row r="44">
          <cell r="D44">
            <v>92142.690000000017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CBBEB-B495-495F-BB07-55A54941523C}">
  <dimension ref="A1:AH49"/>
  <sheetViews>
    <sheetView tabSelected="1" zoomScale="83" workbookViewId="0">
      <selection activeCell="G14" sqref="G14"/>
    </sheetView>
  </sheetViews>
  <sheetFormatPr defaultRowHeight="14.25"/>
  <cols>
    <col min="1" max="1" width="18.125" bestFit="1" customWidth="1"/>
    <col min="3" max="3" width="3.625" bestFit="1" customWidth="1"/>
    <col min="4" max="5" width="10.875" bestFit="1" customWidth="1"/>
    <col min="6" max="6" width="9.875" bestFit="1" customWidth="1"/>
    <col min="7" max="8" width="10.875" bestFit="1" customWidth="1"/>
    <col min="9" max="9" width="9.875" bestFit="1" customWidth="1"/>
    <col min="10" max="10" width="10.375" bestFit="1" customWidth="1"/>
    <col min="11" max="11" width="10.875" hidden="1" customWidth="1"/>
    <col min="12" max="12" width="9.875" hidden="1" customWidth="1"/>
    <col min="13" max="13" width="10.125" hidden="1" customWidth="1"/>
    <col min="14" max="14" width="10.375" hidden="1" customWidth="1"/>
    <col min="15" max="15" width="10.875" bestFit="1" customWidth="1"/>
    <col min="16" max="16" width="9.875" bestFit="1" customWidth="1"/>
    <col min="17" max="17" width="12" bestFit="1" customWidth="1"/>
    <col min="18" max="18" width="10.375" bestFit="1" customWidth="1"/>
    <col min="19" max="19" width="10.875" hidden="1" customWidth="1"/>
    <col min="20" max="20" width="9.875" hidden="1" customWidth="1"/>
    <col min="21" max="21" width="10.125" hidden="1" customWidth="1"/>
    <col min="22" max="22" width="10.375" hidden="1" customWidth="1"/>
    <col min="23" max="23" width="10.875" bestFit="1" customWidth="1"/>
    <col min="24" max="24" width="9.875" bestFit="1" customWidth="1"/>
    <col min="25" max="25" width="12" bestFit="1" customWidth="1"/>
    <col min="26" max="26" width="11.25" bestFit="1" customWidth="1"/>
  </cols>
  <sheetData>
    <row r="1" spans="1:34" s="1" customFormat="1" ht="18.75">
      <c r="A1" s="2"/>
      <c r="B1" s="3"/>
      <c r="C1" s="4"/>
      <c r="D1" s="245" t="s">
        <v>13</v>
      </c>
      <c r="E1" s="246"/>
      <c r="F1" s="247"/>
      <c r="G1" s="245" t="s">
        <v>14</v>
      </c>
      <c r="H1" s="246"/>
      <c r="I1" s="246"/>
      <c r="J1" s="247"/>
      <c r="K1" s="245" t="s">
        <v>29</v>
      </c>
      <c r="L1" s="246"/>
      <c r="M1" s="246"/>
      <c r="N1" s="247"/>
      <c r="O1" s="245" t="s">
        <v>30</v>
      </c>
      <c r="P1" s="246"/>
      <c r="Q1" s="246"/>
      <c r="R1" s="247"/>
      <c r="S1" s="245" t="s">
        <v>31</v>
      </c>
      <c r="T1" s="246"/>
      <c r="U1" s="246"/>
      <c r="V1" s="247"/>
      <c r="W1" s="245" t="s">
        <v>32</v>
      </c>
      <c r="X1" s="246"/>
      <c r="Y1" s="246"/>
      <c r="Z1" s="247"/>
      <c r="AA1" s="14"/>
      <c r="AB1" s="14"/>
      <c r="AC1" s="14"/>
      <c r="AD1" s="14"/>
      <c r="AE1" s="14"/>
      <c r="AF1" s="14"/>
      <c r="AG1" s="14"/>
      <c r="AH1" s="14"/>
    </row>
    <row r="2" spans="1:34" s="1" customFormat="1" ht="15">
      <c r="A2" s="207" t="s">
        <v>38</v>
      </c>
      <c r="B2" s="248" t="s">
        <v>2</v>
      </c>
      <c r="C2" s="248"/>
      <c r="D2" s="140" t="s">
        <v>17</v>
      </c>
      <c r="E2" s="27" t="s">
        <v>15</v>
      </c>
      <c r="F2" s="26" t="s">
        <v>16</v>
      </c>
      <c r="G2" s="135" t="s">
        <v>17</v>
      </c>
      <c r="H2" s="129" t="s">
        <v>15</v>
      </c>
      <c r="I2" s="5" t="s">
        <v>16</v>
      </c>
      <c r="J2" s="130" t="s">
        <v>5</v>
      </c>
      <c r="K2" s="135" t="s">
        <v>15</v>
      </c>
      <c r="L2" s="5" t="s">
        <v>16</v>
      </c>
      <c r="M2" s="129" t="s">
        <v>24</v>
      </c>
      <c r="N2" s="130" t="s">
        <v>5</v>
      </c>
      <c r="O2" s="135" t="s">
        <v>15</v>
      </c>
      <c r="P2" s="5" t="s">
        <v>16</v>
      </c>
      <c r="Q2" s="129" t="s">
        <v>24</v>
      </c>
      <c r="R2" s="130" t="s">
        <v>5</v>
      </c>
      <c r="S2" s="135" t="s">
        <v>15</v>
      </c>
      <c r="T2" s="5" t="s">
        <v>16</v>
      </c>
      <c r="U2" s="129" t="s">
        <v>24</v>
      </c>
      <c r="V2" s="130" t="s">
        <v>5</v>
      </c>
      <c r="W2" s="135" t="s">
        <v>15</v>
      </c>
      <c r="X2" s="5" t="s">
        <v>16</v>
      </c>
      <c r="Y2" s="129" t="s">
        <v>24</v>
      </c>
      <c r="Z2" s="130" t="s">
        <v>5</v>
      </c>
      <c r="AA2" s="14"/>
      <c r="AB2" s="14"/>
      <c r="AC2" s="14"/>
      <c r="AD2" s="14"/>
      <c r="AE2" s="14"/>
      <c r="AF2" s="14"/>
      <c r="AG2" s="14"/>
      <c r="AH2" s="14"/>
    </row>
    <row r="3" spans="1:34" s="1" customFormat="1" ht="15">
      <c r="A3" s="242" t="s">
        <v>25</v>
      </c>
      <c r="B3" s="128"/>
      <c r="C3" s="139"/>
      <c r="D3" s="249"/>
      <c r="E3" s="250"/>
      <c r="F3" s="251"/>
      <c r="G3" s="175"/>
      <c r="H3" s="173"/>
      <c r="I3" s="125"/>
      <c r="J3" s="7"/>
      <c r="K3" s="136"/>
      <c r="L3" s="125"/>
      <c r="M3" s="125"/>
      <c r="N3" s="7"/>
      <c r="O3" s="136"/>
      <c r="P3" s="125"/>
      <c r="Q3" s="125"/>
      <c r="R3" s="7"/>
      <c r="S3" s="136"/>
      <c r="T3" s="125"/>
      <c r="U3" s="125"/>
      <c r="V3" s="7"/>
      <c r="W3" s="136"/>
      <c r="X3" s="125"/>
      <c r="Y3" s="125"/>
      <c r="Z3" s="7"/>
      <c r="AA3" s="14"/>
      <c r="AB3" s="14"/>
      <c r="AC3" s="14"/>
      <c r="AD3" s="14"/>
      <c r="AE3" s="14"/>
      <c r="AF3" s="14"/>
      <c r="AG3" s="14"/>
      <c r="AH3" s="14"/>
    </row>
    <row r="4" spans="1:34" s="1" customFormat="1" ht="15">
      <c r="A4" s="8" t="s">
        <v>3</v>
      </c>
      <c r="B4" s="9"/>
      <c r="C4" s="10">
        <v>120</v>
      </c>
      <c r="D4" s="137">
        <v>874.97</v>
      </c>
      <c r="E4" s="20">
        <f>D4-F4</f>
        <v>770.75</v>
      </c>
      <c r="F4" s="127">
        <v>104.22</v>
      </c>
      <c r="G4" s="176">
        <v>959.15</v>
      </c>
      <c r="H4" s="174">
        <f>G4-I4</f>
        <v>818.71</v>
      </c>
      <c r="I4" s="143">
        <v>140.44</v>
      </c>
      <c r="J4" s="131" t="s">
        <v>33</v>
      </c>
      <c r="K4" s="137">
        <f>$G4-L4</f>
        <v>863.23500000000001</v>
      </c>
      <c r="L4" s="21">
        <f>($G4*10%)</f>
        <v>95.915000000000006</v>
      </c>
      <c r="M4" s="126">
        <f>L4-$I4</f>
        <v>-44.524999999999991</v>
      </c>
      <c r="N4" s="131">
        <f>($L4-$I4)/$I4</f>
        <v>-0.31703930504129874</v>
      </c>
      <c r="O4" s="137">
        <f>$G4-P4</f>
        <v>863.23500000000001</v>
      </c>
      <c r="P4" s="21">
        <f>($G4*10%)</f>
        <v>95.915000000000006</v>
      </c>
      <c r="Q4" s="126">
        <f>P4-$I4</f>
        <v>-44.524999999999991</v>
      </c>
      <c r="R4" s="131">
        <f>(P4-I4)/I4</f>
        <v>-0.31703930504129874</v>
      </c>
      <c r="S4" s="137">
        <f>$G4-T4</f>
        <v>911.1925</v>
      </c>
      <c r="T4" s="21">
        <f>($G4*5%)</f>
        <v>47.957500000000003</v>
      </c>
      <c r="U4" s="126">
        <f>T4-$I4</f>
        <v>-92.482499999999987</v>
      </c>
      <c r="V4" s="131">
        <f>(T4-I4)/$I4</f>
        <v>-0.65851965252064926</v>
      </c>
      <c r="W4" s="137">
        <f>$G4-X4</f>
        <v>911.1925</v>
      </c>
      <c r="X4" s="21">
        <f>($G4*5%)</f>
        <v>47.957500000000003</v>
      </c>
      <c r="Y4" s="126">
        <f>X4-$I4</f>
        <v>-92.482499999999987</v>
      </c>
      <c r="Z4" s="131">
        <f>(X4-I4)/I4</f>
        <v>-0.65851965252064926</v>
      </c>
      <c r="AA4" s="133"/>
      <c r="AB4" s="28"/>
      <c r="AC4" s="14"/>
      <c r="AD4" s="14"/>
      <c r="AE4" s="14"/>
      <c r="AF4" s="14"/>
      <c r="AG4" s="28"/>
      <c r="AH4" s="28"/>
    </row>
    <row r="5" spans="1:34" s="1" customFormat="1" ht="15">
      <c r="A5" s="8" t="s">
        <v>8</v>
      </c>
      <c r="B5" s="9"/>
      <c r="C5" s="10">
        <v>98</v>
      </c>
      <c r="D5" s="137">
        <v>1838.61</v>
      </c>
      <c r="E5" s="20">
        <f t="shared" ref="E5:E7" si="0">D5-F5</f>
        <v>1523.6299999999999</v>
      </c>
      <c r="F5" s="127">
        <v>314.98</v>
      </c>
      <c r="G5" s="176">
        <v>2015.53</v>
      </c>
      <c r="H5" s="174">
        <f t="shared" ref="H5:H7" si="1">G5-I5</f>
        <v>1624.4099999999999</v>
      </c>
      <c r="I5" s="143">
        <v>391.12</v>
      </c>
      <c r="J5" s="131" t="s">
        <v>33</v>
      </c>
      <c r="K5" s="137">
        <f t="shared" ref="K5:K7" si="2">$G5-L5</f>
        <v>1761.1579999999999</v>
      </c>
      <c r="L5" s="21">
        <f>((G5-$G$4)*15%)+$L$4</f>
        <v>254.37200000000001</v>
      </c>
      <c r="M5" s="126">
        <f t="shared" ref="M5:M7" si="3">L5-$I5</f>
        <v>-136.74799999999999</v>
      </c>
      <c r="N5" s="131">
        <f t="shared" ref="N5:N7" si="4">($L5-$I5)/$I5</f>
        <v>-0.34963182654939656</v>
      </c>
      <c r="O5" s="137">
        <f>$G5-P5</f>
        <v>1708.3389999999999</v>
      </c>
      <c r="P5" s="21">
        <f>((G5-$G$4)*20%)+$P$4</f>
        <v>307.19100000000003</v>
      </c>
      <c r="Q5" s="126">
        <f t="shared" ref="Q5:Q7" si="5">P5-$I5</f>
        <v>-83.928999999999974</v>
      </c>
      <c r="R5" s="131">
        <f t="shared" ref="R5:R7" si="6">(P5-I5)/I5</f>
        <v>-0.21458631622008584</v>
      </c>
      <c r="S5" s="137">
        <f>$G5-T5</f>
        <v>1809.1154999999999</v>
      </c>
      <c r="T5" s="21">
        <f>((G5-$G$4)*15%)+$T$4</f>
        <v>206.41450000000003</v>
      </c>
      <c r="U5" s="126">
        <f t="shared" ref="U5:U7" si="7">T5-$I5</f>
        <v>-184.70549999999997</v>
      </c>
      <c r="V5" s="131">
        <f t="shared" ref="V5:V7" si="8">(T5-I5)/$I5</f>
        <v>-0.47224764778073219</v>
      </c>
      <c r="W5" s="137">
        <f t="shared" ref="W5:W7" si="9">$G5-X5</f>
        <v>1756.2964999999999</v>
      </c>
      <c r="X5" s="21">
        <f>((G5-$G$4)*20%)+$X$4</f>
        <v>259.23350000000005</v>
      </c>
      <c r="Y5" s="126">
        <f>X5-$I5</f>
        <v>-131.88649999999996</v>
      </c>
      <c r="Z5" s="131">
        <f>(X5-I5)/I5</f>
        <v>-0.33720213745142141</v>
      </c>
      <c r="AA5" s="133"/>
      <c r="AB5" s="15"/>
      <c r="AC5" s="14"/>
      <c r="AD5" s="14"/>
      <c r="AE5" s="14"/>
      <c r="AF5" s="14"/>
      <c r="AG5" s="28"/>
      <c r="AH5" s="28"/>
    </row>
    <row r="6" spans="1:34" s="1" customFormat="1" ht="15">
      <c r="A6" s="8" t="s">
        <v>9</v>
      </c>
      <c r="B6" s="9"/>
      <c r="C6" s="10">
        <v>26</v>
      </c>
      <c r="D6" s="137">
        <v>1576.05</v>
      </c>
      <c r="E6" s="20">
        <f t="shared" si="0"/>
        <v>1318.44</v>
      </c>
      <c r="F6" s="127">
        <v>257.61</v>
      </c>
      <c r="G6" s="176">
        <v>1727.7</v>
      </c>
      <c r="H6" s="174">
        <f t="shared" si="1"/>
        <v>1404.83</v>
      </c>
      <c r="I6" s="143">
        <v>322.87</v>
      </c>
      <c r="J6" s="131" t="s">
        <v>33</v>
      </c>
      <c r="K6" s="137">
        <f t="shared" si="2"/>
        <v>1516.5025000000001</v>
      </c>
      <c r="L6" s="21">
        <f>((G6-$G$4)*15%)+$L$4</f>
        <v>211.19749999999999</v>
      </c>
      <c r="M6" s="126">
        <f t="shared" si="3"/>
        <v>-111.67250000000001</v>
      </c>
      <c r="N6" s="131">
        <f t="shared" si="4"/>
        <v>-0.34587450057298608</v>
      </c>
      <c r="O6" s="137">
        <f>$G6-P6</f>
        <v>1478.075</v>
      </c>
      <c r="P6" s="21">
        <f>((G6-$G$4)*20%)+$P$4</f>
        <v>249.62500000000006</v>
      </c>
      <c r="Q6" s="126">
        <f t="shared" si="5"/>
        <v>-73.244999999999948</v>
      </c>
      <c r="R6" s="131">
        <f t="shared" si="6"/>
        <v>-0.22685601015888732</v>
      </c>
      <c r="S6" s="137">
        <f t="shared" ref="S6:S7" si="10">$G6-T6</f>
        <v>1564.46</v>
      </c>
      <c r="T6" s="21">
        <f>((G6-$G$4)*15%)+$T$4</f>
        <v>163.24</v>
      </c>
      <c r="U6" s="126">
        <f t="shared" si="7"/>
        <v>-159.63</v>
      </c>
      <c r="V6" s="131">
        <f t="shared" si="8"/>
        <v>-0.49440951466534516</v>
      </c>
      <c r="W6" s="137">
        <f t="shared" si="9"/>
        <v>1526.0325</v>
      </c>
      <c r="X6" s="21">
        <f>((G6-$G$4)*20%)+$X$4</f>
        <v>201.66750000000005</v>
      </c>
      <c r="Y6" s="126">
        <f>X6-$I6</f>
        <v>-121.20249999999996</v>
      </c>
      <c r="Z6" s="131">
        <f>(X6-I6)/I6</f>
        <v>-0.37539102425124649</v>
      </c>
      <c r="AA6" s="132"/>
      <c r="AB6" s="28"/>
      <c r="AC6" s="14"/>
      <c r="AD6" s="14"/>
      <c r="AE6" s="14"/>
      <c r="AF6" s="14"/>
      <c r="AG6" s="28"/>
      <c r="AH6" s="28"/>
    </row>
    <row r="7" spans="1:34" s="1" customFormat="1" ht="15">
      <c r="A7" s="181" t="s">
        <v>10</v>
      </c>
      <c r="B7" s="171"/>
      <c r="C7" s="192">
        <v>190</v>
      </c>
      <c r="D7" s="193">
        <v>2539.1999999999998</v>
      </c>
      <c r="E7" s="194">
        <f t="shared" si="0"/>
        <v>2071.2299999999996</v>
      </c>
      <c r="F7" s="195">
        <v>467.97</v>
      </c>
      <c r="G7" s="196">
        <v>2783.54</v>
      </c>
      <c r="H7" s="197">
        <f t="shared" si="1"/>
        <v>2210.41</v>
      </c>
      <c r="I7" s="198">
        <v>573.13</v>
      </c>
      <c r="J7" s="172" t="s">
        <v>33</v>
      </c>
      <c r="K7" s="193">
        <f t="shared" si="2"/>
        <v>2413.9665</v>
      </c>
      <c r="L7" s="199">
        <f>((G7-$G$4)*15%)+$L$4</f>
        <v>369.57349999999997</v>
      </c>
      <c r="M7" s="200">
        <f t="shared" si="3"/>
        <v>-203.55650000000003</v>
      </c>
      <c r="N7" s="172">
        <f t="shared" si="4"/>
        <v>-0.35516636714183525</v>
      </c>
      <c r="O7" s="193">
        <f>$G7-P7</f>
        <v>2322.7469999999998</v>
      </c>
      <c r="P7" s="199">
        <f>((G7-$G$4)*20%)+$P$4</f>
        <v>460.79300000000001</v>
      </c>
      <c r="Q7" s="200">
        <f t="shared" si="5"/>
        <v>-112.33699999999999</v>
      </c>
      <c r="R7" s="172">
        <f t="shared" si="6"/>
        <v>-0.19600614171304936</v>
      </c>
      <c r="S7" s="193">
        <f t="shared" si="10"/>
        <v>2461.924</v>
      </c>
      <c r="T7" s="199">
        <f>((G7-$G$4)*15%)+$T$4</f>
        <v>321.61599999999993</v>
      </c>
      <c r="U7" s="200">
        <f t="shared" si="7"/>
        <v>-251.51400000000007</v>
      </c>
      <c r="V7" s="172">
        <f t="shared" si="8"/>
        <v>-0.43884284542773905</v>
      </c>
      <c r="W7" s="193">
        <f t="shared" si="9"/>
        <v>2370.7044999999998</v>
      </c>
      <c r="X7" s="199">
        <f>((G7-$G$4)*20%)+$X$4</f>
        <v>412.83549999999997</v>
      </c>
      <c r="Y7" s="200">
        <f>X7-$I7</f>
        <v>-160.29450000000003</v>
      </c>
      <c r="Z7" s="172">
        <f>(X7-I7)/I7</f>
        <v>-0.27968261999895316</v>
      </c>
      <c r="AA7" s="132"/>
      <c r="AB7" s="28"/>
      <c r="AC7" s="14"/>
      <c r="AD7" s="14"/>
      <c r="AE7" s="14"/>
      <c r="AF7" s="14"/>
      <c r="AG7" s="28"/>
      <c r="AH7" s="28"/>
    </row>
    <row r="8" spans="1:34" s="1" customFormat="1" ht="15">
      <c r="A8" s="201" t="s">
        <v>11</v>
      </c>
      <c r="B8" s="182"/>
      <c r="C8" s="183">
        <f>SUM(C4:C7)</f>
        <v>434</v>
      </c>
      <c r="D8" s="184">
        <f t="shared" ref="D8:L8" si="11">(D4*$C4)+(D5*$C5)+(D6*$C6)+(D7*$C7)</f>
        <v>808605.48</v>
      </c>
      <c r="E8" s="185">
        <f t="shared" si="11"/>
        <v>669618.87999999989</v>
      </c>
      <c r="F8" s="186">
        <f t="shared" si="11"/>
        <v>138986.6</v>
      </c>
      <c r="G8" s="187">
        <f t="shared" si="11"/>
        <v>886412.74</v>
      </c>
      <c r="H8" s="185">
        <f t="shared" si="11"/>
        <v>713940.86</v>
      </c>
      <c r="I8" s="188">
        <f t="shared" si="11"/>
        <v>172471.88</v>
      </c>
      <c r="J8" s="189" t="s">
        <v>33</v>
      </c>
      <c r="K8" s="184">
        <f t="shared" si="11"/>
        <v>774264.38400000008</v>
      </c>
      <c r="L8" s="190">
        <f t="shared" si="11"/>
        <v>112148.356</v>
      </c>
      <c r="M8" s="191"/>
      <c r="N8" s="189"/>
      <c r="O8" s="184">
        <f>(O4*$C4)+(O5*$C5)+(O6*$C6)+(O7*$C7)</f>
        <v>750757.30200000003</v>
      </c>
      <c r="P8" s="190">
        <f>(P4*$C4)+(P5*$C5)+(P6*$C6)+(P7*$C7)</f>
        <v>135655.43799999999</v>
      </c>
      <c r="Q8" s="191"/>
      <c r="R8" s="189"/>
      <c r="S8" s="184">
        <f>(S4*$C4)+(S5*$C5)+(S6*$C6)+(S7*$C7)</f>
        <v>795077.93900000001</v>
      </c>
      <c r="T8" s="190">
        <f>(T4*$C4)+(T5*$C5)+(T6*$C6)+(T7*$C7)</f>
        <v>91334.800999999992</v>
      </c>
      <c r="U8" s="191"/>
      <c r="V8" s="189"/>
      <c r="W8" s="184">
        <f>(W4*$C4)+(W5*$C5)+(W6*$C6)+(W7*$C7)</f>
        <v>771570.85699999996</v>
      </c>
      <c r="X8" s="190">
        <f>(X4*$C4)+(X5*$C5)+(X6*$C6)+(X7*$C7)</f>
        <v>114841.883</v>
      </c>
      <c r="Y8" s="191"/>
      <c r="Z8" s="189"/>
      <c r="AA8" s="132"/>
      <c r="AB8" s="15"/>
      <c r="AC8" s="15"/>
      <c r="AD8" s="15"/>
      <c r="AE8" s="15"/>
      <c r="AF8" s="15"/>
      <c r="AG8" s="15"/>
      <c r="AH8" s="14"/>
    </row>
    <row r="9" spans="1:34" s="1" customFormat="1" ht="15">
      <c r="A9" s="252" t="s">
        <v>12</v>
      </c>
      <c r="B9" s="253"/>
      <c r="C9" s="254"/>
      <c r="D9" s="165">
        <f t="shared" ref="D9:L9" si="12">D8*12</f>
        <v>9703265.7599999998</v>
      </c>
      <c r="E9" s="166">
        <f t="shared" si="12"/>
        <v>8035426.5599999987</v>
      </c>
      <c r="F9" s="167">
        <f t="shared" si="12"/>
        <v>1667839.2000000002</v>
      </c>
      <c r="G9" s="177">
        <f t="shared" si="12"/>
        <v>10636952.879999999</v>
      </c>
      <c r="H9" s="166">
        <f t="shared" si="12"/>
        <v>8567290.3200000003</v>
      </c>
      <c r="I9" s="168">
        <f t="shared" si="12"/>
        <v>2069662.56</v>
      </c>
      <c r="J9" s="169" t="s">
        <v>33</v>
      </c>
      <c r="K9" s="165">
        <f t="shared" si="12"/>
        <v>9291172.6080000009</v>
      </c>
      <c r="L9" s="166">
        <f t="shared" si="12"/>
        <v>1345780.2719999999</v>
      </c>
      <c r="M9" s="170"/>
      <c r="N9" s="169"/>
      <c r="O9" s="165">
        <f>O8*12</f>
        <v>9009087.6239999998</v>
      </c>
      <c r="P9" s="166">
        <f>P8*12</f>
        <v>1627865.2560000001</v>
      </c>
      <c r="Q9" s="170"/>
      <c r="R9" s="169"/>
      <c r="S9" s="165">
        <f>S8*12</f>
        <v>9540935.2679999992</v>
      </c>
      <c r="T9" s="166">
        <f>T8*12</f>
        <v>1096017.612</v>
      </c>
      <c r="U9" s="170"/>
      <c r="V9" s="169"/>
      <c r="W9" s="165">
        <f>W8*12</f>
        <v>9258850.284</v>
      </c>
      <c r="X9" s="166">
        <f>X8*12</f>
        <v>1378102.5959999999</v>
      </c>
      <c r="Y9" s="170"/>
      <c r="Z9" s="169"/>
      <c r="AA9" s="132"/>
      <c r="AB9" s="15"/>
      <c r="AC9" s="15"/>
      <c r="AD9" s="15"/>
      <c r="AE9" s="15"/>
      <c r="AF9" s="15"/>
      <c r="AG9" s="15"/>
      <c r="AH9" s="14"/>
    </row>
    <row r="10" spans="1:34" s="1" customFormat="1" ht="15">
      <c r="A10" s="252" t="s">
        <v>27</v>
      </c>
      <c r="B10" s="255"/>
      <c r="C10" s="256"/>
      <c r="D10" s="145"/>
      <c r="E10" s="146"/>
      <c r="F10" s="147"/>
      <c r="G10" s="257" t="s">
        <v>35</v>
      </c>
      <c r="H10" s="258"/>
      <c r="I10" s="258"/>
      <c r="J10" s="259"/>
      <c r="K10" s="151">
        <f>(K9-$H$9)/$H$9</f>
        <v>8.4493726833340305E-2</v>
      </c>
      <c r="L10" s="152">
        <f>(L9-$I$9)/$I$9</f>
        <v>-0.3497586041272352</v>
      </c>
      <c r="M10" s="150"/>
      <c r="N10" s="149"/>
      <c r="O10" s="151">
        <f>(O9-$H$9)/$H$9</f>
        <v>5.1567915583371933E-2</v>
      </c>
      <c r="P10" s="152">
        <f>(P9-$I$9)/$I$9</f>
        <v>-0.21346344691088193</v>
      </c>
      <c r="Q10" s="150"/>
      <c r="R10" s="149"/>
      <c r="S10" s="151">
        <f>(S9-$H$9)/$H$9</f>
        <v>0.11364677881022234</v>
      </c>
      <c r="T10" s="152">
        <f>(T9-$I$9)/$I$9</f>
        <v>-0.47043656623908781</v>
      </c>
      <c r="U10" s="150"/>
      <c r="V10" s="149"/>
      <c r="W10" s="151">
        <f>(W9-$H$9)/$H$9</f>
        <v>8.0720967560254181E-2</v>
      </c>
      <c r="X10" s="152">
        <f>(X9-$I$9)/$I$9</f>
        <v>-0.33414140902273465</v>
      </c>
      <c r="Y10" s="150"/>
      <c r="Z10" s="149"/>
      <c r="AA10" s="132"/>
      <c r="AB10" s="15"/>
      <c r="AC10" s="15"/>
      <c r="AD10" s="15"/>
      <c r="AE10" s="15"/>
      <c r="AF10" s="15"/>
      <c r="AG10" s="15"/>
      <c r="AH10" s="14"/>
    </row>
    <row r="11" spans="1:34" s="1" customFormat="1" ht="15">
      <c r="A11" s="252" t="s">
        <v>28</v>
      </c>
      <c r="B11" s="255"/>
      <c r="C11" s="256"/>
      <c r="D11" s="145"/>
      <c r="E11" s="146"/>
      <c r="F11" s="147"/>
      <c r="G11" s="260"/>
      <c r="H11" s="261"/>
      <c r="I11" s="261"/>
      <c r="J11" s="262"/>
      <c r="K11" s="145">
        <f>K9-$H$9</f>
        <v>723882.28800000064</v>
      </c>
      <c r="L11" s="146">
        <f>L9-$I$9</f>
        <v>-723882.28800000018</v>
      </c>
      <c r="M11" s="150"/>
      <c r="N11" s="149"/>
      <c r="O11" s="145">
        <f>O9-$H$9</f>
        <v>441797.30399999954</v>
      </c>
      <c r="P11" s="146">
        <f>P9-$I$9</f>
        <v>-441797.304</v>
      </c>
      <c r="Q11" s="150"/>
      <c r="R11" s="149"/>
      <c r="S11" s="145">
        <f>S9-$H$9</f>
        <v>973644.94799999893</v>
      </c>
      <c r="T11" s="146">
        <f>T9-$I$9</f>
        <v>-973644.94800000009</v>
      </c>
      <c r="U11" s="150"/>
      <c r="V11" s="149"/>
      <c r="W11" s="145">
        <f>W9-$H$9</f>
        <v>691559.96399999969</v>
      </c>
      <c r="X11" s="146">
        <f>X9-$I$9</f>
        <v>-691559.96400000015</v>
      </c>
      <c r="Y11" s="150"/>
      <c r="Z11" s="149"/>
      <c r="AA11" s="132"/>
      <c r="AB11" s="15"/>
      <c r="AC11" s="15"/>
      <c r="AD11" s="15"/>
      <c r="AE11" s="15"/>
      <c r="AF11" s="15"/>
      <c r="AG11" s="15"/>
      <c r="AH11" s="14"/>
    </row>
    <row r="12" spans="1:34" s="1" customFormat="1" ht="15">
      <c r="A12" s="207" t="s">
        <v>39</v>
      </c>
      <c r="B12" s="248" t="s">
        <v>2</v>
      </c>
      <c r="C12" s="248"/>
      <c r="D12" s="140" t="s">
        <v>17</v>
      </c>
      <c r="E12" s="27" t="s">
        <v>15</v>
      </c>
      <c r="F12" s="26" t="s">
        <v>16</v>
      </c>
      <c r="G12" s="135" t="s">
        <v>17</v>
      </c>
      <c r="H12" s="129" t="s">
        <v>15</v>
      </c>
      <c r="I12" s="5" t="s">
        <v>16</v>
      </c>
      <c r="J12" s="130" t="s">
        <v>5</v>
      </c>
      <c r="K12" s="135" t="s">
        <v>15</v>
      </c>
      <c r="L12" s="5" t="s">
        <v>16</v>
      </c>
      <c r="M12" s="129" t="s">
        <v>24</v>
      </c>
      <c r="N12" s="130" t="s">
        <v>5</v>
      </c>
      <c r="O12" s="135" t="s">
        <v>15</v>
      </c>
      <c r="P12" s="5" t="s">
        <v>16</v>
      </c>
      <c r="Q12" s="129" t="s">
        <v>24</v>
      </c>
      <c r="R12" s="130" t="s">
        <v>5</v>
      </c>
      <c r="S12" s="135" t="s">
        <v>15</v>
      </c>
      <c r="T12" s="5" t="s">
        <v>16</v>
      </c>
      <c r="U12" s="129" t="s">
        <v>24</v>
      </c>
      <c r="V12" s="130" t="s">
        <v>5</v>
      </c>
      <c r="W12" s="135" t="s">
        <v>15</v>
      </c>
      <c r="X12" s="5" t="s">
        <v>16</v>
      </c>
      <c r="Y12" s="129" t="s">
        <v>24</v>
      </c>
      <c r="Z12" s="130" t="s">
        <v>5</v>
      </c>
      <c r="AA12" s="14"/>
      <c r="AB12" s="14"/>
      <c r="AC12" s="14"/>
      <c r="AD12" s="14"/>
      <c r="AE12" s="14"/>
      <c r="AF12" s="14"/>
      <c r="AG12" s="14"/>
      <c r="AH12" s="14"/>
    </row>
    <row r="13" spans="1:34" s="1" customFormat="1" ht="15">
      <c r="A13" s="242" t="s">
        <v>25</v>
      </c>
      <c r="B13" s="128"/>
      <c r="C13" s="139"/>
      <c r="D13" s="249"/>
      <c r="E13" s="250"/>
      <c r="F13" s="251"/>
      <c r="G13" s="175"/>
      <c r="H13" s="173"/>
      <c r="I13" s="125"/>
      <c r="J13" s="7"/>
      <c r="K13" s="136"/>
      <c r="L13" s="125"/>
      <c r="M13" s="125"/>
      <c r="N13" s="7"/>
      <c r="O13" s="136"/>
      <c r="P13" s="125"/>
      <c r="Q13" s="125"/>
      <c r="R13" s="7"/>
      <c r="S13" s="136"/>
      <c r="T13" s="125"/>
      <c r="U13" s="125"/>
      <c r="V13" s="7"/>
      <c r="W13" s="136"/>
      <c r="X13" s="125"/>
      <c r="Y13" s="125"/>
      <c r="Z13" s="7"/>
      <c r="AA13" s="14"/>
      <c r="AB13" s="14"/>
      <c r="AC13" s="14"/>
      <c r="AD13" s="14"/>
      <c r="AE13" s="14"/>
      <c r="AF13" s="14"/>
      <c r="AG13" s="14"/>
      <c r="AH13" s="14"/>
    </row>
    <row r="14" spans="1:34" s="1" customFormat="1" ht="15">
      <c r="A14" s="8" t="s">
        <v>3</v>
      </c>
      <c r="B14" s="9"/>
      <c r="C14" s="10">
        <v>35</v>
      </c>
      <c r="D14" s="137">
        <v>694.28</v>
      </c>
      <c r="E14" s="20">
        <f>D14-F14</f>
        <v>606.80999999999995</v>
      </c>
      <c r="F14" s="127">
        <v>87.47</v>
      </c>
      <c r="G14" s="176">
        <v>758.88</v>
      </c>
      <c r="H14" s="174">
        <f>G14-I14</f>
        <v>642.15</v>
      </c>
      <c r="I14" s="143">
        <v>116.73</v>
      </c>
      <c r="J14" s="131" t="s">
        <v>33</v>
      </c>
      <c r="K14" s="137">
        <f>$G14-L14</f>
        <v>682.99199999999996</v>
      </c>
      <c r="L14" s="21">
        <f>($G14*10%)</f>
        <v>75.888000000000005</v>
      </c>
      <c r="M14" s="126">
        <f>L14-$I14</f>
        <v>-40.841999999999999</v>
      </c>
      <c r="N14" s="131">
        <f>($L14-$I14)/$I14</f>
        <v>-0.34988434849653044</v>
      </c>
      <c r="O14" s="137">
        <f>$G14-P14</f>
        <v>682.99199999999996</v>
      </c>
      <c r="P14" s="21">
        <f>($G14*10%)</f>
        <v>75.888000000000005</v>
      </c>
      <c r="Q14" s="126">
        <f>P14-$I14</f>
        <v>-40.841999999999999</v>
      </c>
      <c r="R14" s="131">
        <f>(P14-I14)/I14</f>
        <v>-0.34988434849653044</v>
      </c>
      <c r="S14" s="137">
        <f>$G14-T14</f>
        <v>720.93600000000004</v>
      </c>
      <c r="T14" s="21">
        <f>($G14*5%)</f>
        <v>37.944000000000003</v>
      </c>
      <c r="U14" s="126">
        <f>T14-$I14</f>
        <v>-78.786000000000001</v>
      </c>
      <c r="V14" s="131">
        <f>(T14-I14)/$I14</f>
        <v>-0.67494217424826519</v>
      </c>
      <c r="W14" s="137">
        <f>$G14-X14</f>
        <v>720.93600000000004</v>
      </c>
      <c r="X14" s="21">
        <f>($G14*5%)</f>
        <v>37.944000000000003</v>
      </c>
      <c r="Y14" s="126">
        <f>X14-$I14</f>
        <v>-78.786000000000001</v>
      </c>
      <c r="Z14" s="131">
        <f>(X14-I14)/I14</f>
        <v>-0.67494217424826519</v>
      </c>
      <c r="AA14" s="133"/>
      <c r="AB14" s="28"/>
      <c r="AC14" s="14"/>
      <c r="AD14" s="14"/>
      <c r="AE14" s="14"/>
      <c r="AF14" s="14"/>
      <c r="AG14" s="28"/>
      <c r="AH14" s="28"/>
    </row>
    <row r="15" spans="1:34" s="1" customFormat="1" ht="15">
      <c r="A15" s="8" t="s">
        <v>8</v>
      </c>
      <c r="B15" s="9"/>
      <c r="C15" s="10">
        <v>22</v>
      </c>
      <c r="D15" s="137">
        <v>1458.27</v>
      </c>
      <c r="E15" s="20">
        <f t="shared" ref="E15:E17" si="13">D15-F15</f>
        <v>1274.55</v>
      </c>
      <c r="F15" s="127">
        <v>183.72</v>
      </c>
      <c r="G15" s="176">
        <v>1593.99</v>
      </c>
      <c r="H15" s="174">
        <f t="shared" ref="H15:H17" si="14">G15-I15</f>
        <v>1348.8</v>
      </c>
      <c r="I15" s="143">
        <v>245.19</v>
      </c>
      <c r="J15" s="131" t="s">
        <v>33</v>
      </c>
      <c r="K15" s="137">
        <f t="shared" ref="K15:K17" si="15">$G15-L15</f>
        <v>1402.8489999999999</v>
      </c>
      <c r="L15" s="21">
        <f>((G15-$G$4)*15%)+$L$4</f>
        <v>191.14100000000002</v>
      </c>
      <c r="M15" s="126">
        <f t="shared" ref="M15:M17" si="16">L15-$I15</f>
        <v>-54.048999999999978</v>
      </c>
      <c r="N15" s="131">
        <f t="shared" ref="N15:N17" si="17">($L15-$I15)/$I15</f>
        <v>-0.22043721195807325</v>
      </c>
      <c r="O15" s="137">
        <f>$G15-P15</f>
        <v>1371.107</v>
      </c>
      <c r="P15" s="21">
        <f>((G15-$G$4)*20%)+$P$4</f>
        <v>222.88300000000004</v>
      </c>
      <c r="Q15" s="126">
        <f t="shared" ref="Q15:Q17" si="18">P15-$I15</f>
        <v>-22.30699999999996</v>
      </c>
      <c r="R15" s="131">
        <f t="shared" ref="R15:R17" si="19">(P15-I15)/I15</f>
        <v>-9.0978424894979246E-2</v>
      </c>
      <c r="S15" s="137">
        <f>$G15-T15</f>
        <v>1450.8064999999999</v>
      </c>
      <c r="T15" s="21">
        <f>((G15-$G$4)*15%)+$T$4</f>
        <v>143.18350000000001</v>
      </c>
      <c r="U15" s="126">
        <f t="shared" ref="U15:U17" si="20">T15-$I15</f>
        <v>-102.00649999999999</v>
      </c>
      <c r="V15" s="131">
        <f t="shared" ref="V15:V17" si="21">(T15-I15)/$I15</f>
        <v>-0.41603042538439572</v>
      </c>
      <c r="W15" s="137">
        <f t="shared" ref="W15:W17" si="22">$G15-X15</f>
        <v>1419.0645</v>
      </c>
      <c r="X15" s="21">
        <f>((G15-$G$4)*20%)+$X$4</f>
        <v>174.92550000000003</v>
      </c>
      <c r="Y15" s="126">
        <f>X15-$I15</f>
        <v>-70.26449999999997</v>
      </c>
      <c r="Z15" s="131">
        <f>(X15-I15)/I15</f>
        <v>-0.28657163832130172</v>
      </c>
      <c r="AA15" s="133"/>
      <c r="AB15" s="15"/>
      <c r="AC15" s="14"/>
      <c r="AD15" s="14"/>
      <c r="AE15" s="14"/>
      <c r="AF15" s="14"/>
      <c r="AG15" s="28"/>
      <c r="AH15" s="28"/>
    </row>
    <row r="16" spans="1:34" s="1" customFormat="1" ht="15">
      <c r="A16" s="8" t="s">
        <v>9</v>
      </c>
      <c r="B16" s="9"/>
      <c r="C16" s="10">
        <v>13</v>
      </c>
      <c r="D16" s="137">
        <v>1249.96</v>
      </c>
      <c r="E16" s="20">
        <f t="shared" si="13"/>
        <v>1092.53</v>
      </c>
      <c r="F16" s="127">
        <v>157.43</v>
      </c>
      <c r="G16" s="176">
        <v>1366.29</v>
      </c>
      <c r="H16" s="174">
        <f t="shared" si="14"/>
        <v>1156.17</v>
      </c>
      <c r="I16" s="143">
        <v>210.12</v>
      </c>
      <c r="J16" s="131" t="s">
        <v>33</v>
      </c>
      <c r="K16" s="137">
        <f t="shared" si="15"/>
        <v>1209.3040000000001</v>
      </c>
      <c r="L16" s="21">
        <f>((G16-$G$4)*15%)+$L$4</f>
        <v>156.98599999999999</v>
      </c>
      <c r="M16" s="126">
        <f t="shared" si="16"/>
        <v>-53.134000000000015</v>
      </c>
      <c r="N16" s="131">
        <f t="shared" si="17"/>
        <v>-0.25287454787740343</v>
      </c>
      <c r="O16" s="137">
        <f>$G16-P16</f>
        <v>1188.9469999999999</v>
      </c>
      <c r="P16" s="21">
        <f>((G16-$G$4)*20%)+$P$4</f>
        <v>177.34300000000002</v>
      </c>
      <c r="Q16" s="126">
        <f t="shared" si="18"/>
        <v>-32.776999999999987</v>
      </c>
      <c r="R16" s="131">
        <f t="shared" si="19"/>
        <v>-0.15599181420140865</v>
      </c>
      <c r="S16" s="137">
        <f t="shared" ref="S16:S17" si="23">$G16-T16</f>
        <v>1257.2615000000001</v>
      </c>
      <c r="T16" s="21">
        <f>((G16-$G$4)*15%)+$T$4</f>
        <v>109.02850000000001</v>
      </c>
      <c r="U16" s="126">
        <f t="shared" si="20"/>
        <v>-101.0915</v>
      </c>
      <c r="V16" s="131">
        <f t="shared" si="21"/>
        <v>-0.48111317342470966</v>
      </c>
      <c r="W16" s="137">
        <f t="shared" si="22"/>
        <v>1236.9044999999999</v>
      </c>
      <c r="X16" s="21">
        <f>((G16-$G$4)*20%)+$X$4</f>
        <v>129.38550000000001</v>
      </c>
      <c r="Y16" s="126">
        <f>X16-$I16</f>
        <v>-80.734499999999997</v>
      </c>
      <c r="Z16" s="131">
        <f>(X16-I16)/I16</f>
        <v>-0.38423043974871501</v>
      </c>
      <c r="AA16" s="132"/>
      <c r="AB16" s="28"/>
      <c r="AC16" s="14"/>
      <c r="AD16" s="14"/>
      <c r="AE16" s="14"/>
      <c r="AF16" s="14"/>
      <c r="AG16" s="28"/>
      <c r="AH16" s="28"/>
    </row>
    <row r="17" spans="1:34" s="1" customFormat="1" ht="15">
      <c r="A17" s="181" t="s">
        <v>10</v>
      </c>
      <c r="B17" s="171"/>
      <c r="C17" s="192">
        <v>54</v>
      </c>
      <c r="D17" s="193">
        <v>2013.84</v>
      </c>
      <c r="E17" s="194">
        <f t="shared" si="13"/>
        <v>1760.1299999999999</v>
      </c>
      <c r="F17" s="195">
        <v>253.71</v>
      </c>
      <c r="G17" s="196">
        <v>2201.2600000000002</v>
      </c>
      <c r="H17" s="197">
        <f t="shared" si="14"/>
        <v>1862.65</v>
      </c>
      <c r="I17" s="198">
        <v>338.61</v>
      </c>
      <c r="J17" s="172" t="s">
        <v>33</v>
      </c>
      <c r="K17" s="193">
        <f t="shared" si="15"/>
        <v>1919.0285000000001</v>
      </c>
      <c r="L17" s="199">
        <f>((G17-$G$4)*15%)+$L$4</f>
        <v>282.23150000000004</v>
      </c>
      <c r="M17" s="200">
        <f t="shared" si="16"/>
        <v>-56.378499999999974</v>
      </c>
      <c r="N17" s="172">
        <f t="shared" si="17"/>
        <v>-0.16649980803874656</v>
      </c>
      <c r="O17" s="193">
        <f>$G17-P17</f>
        <v>1856.9230000000002</v>
      </c>
      <c r="P17" s="199">
        <f>((G17-$G$4)*20%)+$P$4</f>
        <v>344.33700000000005</v>
      </c>
      <c r="Q17" s="200">
        <f t="shared" si="18"/>
        <v>5.7270000000000323</v>
      </c>
      <c r="R17" s="172">
        <f t="shared" si="19"/>
        <v>1.6913263045982199E-2</v>
      </c>
      <c r="S17" s="193">
        <f t="shared" si="23"/>
        <v>1966.9860000000001</v>
      </c>
      <c r="T17" s="199">
        <f>((G17-$G$4)*15%)+$T$4</f>
        <v>234.27400000000003</v>
      </c>
      <c r="U17" s="200">
        <f t="shared" si="20"/>
        <v>-104.33599999999998</v>
      </c>
      <c r="V17" s="172">
        <f t="shared" si="21"/>
        <v>-0.30813029739228015</v>
      </c>
      <c r="W17" s="193">
        <f t="shared" si="22"/>
        <v>1904.8805000000002</v>
      </c>
      <c r="X17" s="199">
        <f>((G17-$G$4)*20%)+$X$4</f>
        <v>296.37950000000001</v>
      </c>
      <c r="Y17" s="200">
        <f>X17-$I17</f>
        <v>-42.230500000000006</v>
      </c>
      <c r="Z17" s="172">
        <f>(X17-I17)/I17</f>
        <v>-0.12471722630755147</v>
      </c>
      <c r="AA17" s="132"/>
      <c r="AB17" s="28"/>
      <c r="AC17" s="14"/>
      <c r="AD17" s="14"/>
      <c r="AE17" s="14"/>
      <c r="AF17" s="14"/>
      <c r="AG17" s="28"/>
      <c r="AH17" s="28"/>
    </row>
    <row r="18" spans="1:34" s="1" customFormat="1" ht="15">
      <c r="A18" s="201" t="s">
        <v>11</v>
      </c>
      <c r="B18" s="182"/>
      <c r="C18" s="183">
        <f>SUM(C14:C17)</f>
        <v>124</v>
      </c>
      <c r="D18" s="184">
        <f t="shared" ref="D18:L18" si="24">(D14*$C14)+(D15*$C15)+(D16*$C16)+(D17*$C17)</f>
        <v>181378.58000000002</v>
      </c>
      <c r="E18" s="185">
        <f t="shared" si="24"/>
        <v>158528.35999999999</v>
      </c>
      <c r="F18" s="186">
        <f t="shared" si="24"/>
        <v>22850.22</v>
      </c>
      <c r="G18" s="187">
        <f t="shared" si="24"/>
        <v>198258.39</v>
      </c>
      <c r="H18" s="185">
        <f t="shared" si="24"/>
        <v>167762.16</v>
      </c>
      <c r="I18" s="188">
        <f t="shared" si="24"/>
        <v>30496.230000000003</v>
      </c>
      <c r="J18" s="189" t="s">
        <v>33</v>
      </c>
      <c r="K18" s="184">
        <f t="shared" si="24"/>
        <v>174115.88900000002</v>
      </c>
      <c r="L18" s="190">
        <f t="shared" si="24"/>
        <v>24142.501000000004</v>
      </c>
      <c r="M18" s="191"/>
      <c r="N18" s="189"/>
      <c r="O18" s="184">
        <f>(O14*$C14)+(O15*$C15)+(O16*$C16)+(O17*$C17)</f>
        <v>169799.22700000001</v>
      </c>
      <c r="P18" s="190">
        <f>(P14*$C14)+(P15*$C15)+(P16*$C16)+(P17*$C17)</f>
        <v>28459.163000000008</v>
      </c>
      <c r="Q18" s="191"/>
      <c r="R18" s="189"/>
      <c r="S18" s="184">
        <f>(S14*$C14)+(S15*$C15)+(S16*$C16)+(S17*$C17)</f>
        <v>179712.1465</v>
      </c>
      <c r="T18" s="190">
        <f>(T14*$C14)+(T15*$C15)+(T16*$C16)+(T17*$C17)</f>
        <v>18546.243500000004</v>
      </c>
      <c r="U18" s="191"/>
      <c r="V18" s="189"/>
      <c r="W18" s="184">
        <f>(W14*$C14)+(W15*$C15)+(W16*$C16)+(W17*$C17)</f>
        <v>175395.48450000002</v>
      </c>
      <c r="X18" s="190">
        <f>(X14*$C14)+(X15*$C15)+(X16*$C16)+(X17*$C17)</f>
        <v>22862.905500000001</v>
      </c>
      <c r="Y18" s="191"/>
      <c r="Z18" s="189"/>
      <c r="AA18" s="132"/>
      <c r="AB18" s="15"/>
      <c r="AC18" s="15"/>
      <c r="AD18" s="15"/>
      <c r="AE18" s="15"/>
      <c r="AF18" s="15"/>
      <c r="AG18" s="15"/>
      <c r="AH18" s="14"/>
    </row>
    <row r="19" spans="1:34" s="1" customFormat="1" ht="15">
      <c r="A19" s="252" t="s">
        <v>12</v>
      </c>
      <c r="B19" s="253"/>
      <c r="C19" s="254"/>
      <c r="D19" s="165">
        <f t="shared" ref="D19:L19" si="25">D18*12</f>
        <v>2176542.96</v>
      </c>
      <c r="E19" s="166">
        <f t="shared" si="25"/>
        <v>1902340.3199999998</v>
      </c>
      <c r="F19" s="167">
        <f t="shared" si="25"/>
        <v>274202.64</v>
      </c>
      <c r="G19" s="177">
        <f t="shared" si="25"/>
        <v>2379100.6800000002</v>
      </c>
      <c r="H19" s="166">
        <f t="shared" si="25"/>
        <v>2013145.92</v>
      </c>
      <c r="I19" s="168">
        <f t="shared" si="25"/>
        <v>365954.76</v>
      </c>
      <c r="J19" s="169" t="s">
        <v>33</v>
      </c>
      <c r="K19" s="165">
        <f t="shared" si="25"/>
        <v>2089390.6680000003</v>
      </c>
      <c r="L19" s="166">
        <f t="shared" si="25"/>
        <v>289710.01200000005</v>
      </c>
      <c r="M19" s="170"/>
      <c r="N19" s="169"/>
      <c r="O19" s="165">
        <f>O18*12</f>
        <v>2037590.7240000002</v>
      </c>
      <c r="P19" s="166">
        <f>P18*12</f>
        <v>341509.95600000012</v>
      </c>
      <c r="Q19" s="170"/>
      <c r="R19" s="169"/>
      <c r="S19" s="165">
        <f>S18*12</f>
        <v>2156545.7579999999</v>
      </c>
      <c r="T19" s="166">
        <f>T18*12</f>
        <v>222554.92200000005</v>
      </c>
      <c r="U19" s="170"/>
      <c r="V19" s="169"/>
      <c r="W19" s="165">
        <f>W18*12</f>
        <v>2104745.8140000002</v>
      </c>
      <c r="X19" s="166">
        <f>X18*12</f>
        <v>274354.86600000004</v>
      </c>
      <c r="Y19" s="170"/>
      <c r="Z19" s="169"/>
      <c r="AA19" s="132"/>
      <c r="AB19" s="15"/>
      <c r="AC19" s="15"/>
      <c r="AD19" s="15"/>
      <c r="AE19" s="15"/>
      <c r="AF19" s="15"/>
      <c r="AG19" s="15"/>
      <c r="AH19" s="14"/>
    </row>
    <row r="20" spans="1:34" s="1" customFormat="1" ht="15">
      <c r="A20" s="252" t="s">
        <v>27</v>
      </c>
      <c r="B20" s="255"/>
      <c r="C20" s="256"/>
      <c r="D20" s="145"/>
      <c r="E20" s="146"/>
      <c r="F20" s="147"/>
      <c r="G20" s="257" t="s">
        <v>35</v>
      </c>
      <c r="H20" s="258"/>
      <c r="I20" s="258"/>
      <c r="J20" s="259"/>
      <c r="K20" s="151">
        <f>(K19-$H$9)/$H$9</f>
        <v>-0.75612001111688709</v>
      </c>
      <c r="L20" s="152">
        <f>(L19-$I$9)/$I$9</f>
        <v>-0.8600206538016516</v>
      </c>
      <c r="M20" s="150"/>
      <c r="N20" s="149"/>
      <c r="O20" s="151">
        <f>(O19-$H$9)/$H$9</f>
        <v>-0.76216625702022434</v>
      </c>
      <c r="P20" s="152">
        <f>(P19-$I$9)/$I$9</f>
        <v>-0.83499244630487002</v>
      </c>
      <c r="Q20" s="150"/>
      <c r="R20" s="149"/>
      <c r="S20" s="151">
        <f>(S19-$H$9)/$H$9</f>
        <v>-0.74828146619875502</v>
      </c>
      <c r="T20" s="152">
        <f>(T19-$I$9)/$I$9</f>
        <v>-0.89246801565565359</v>
      </c>
      <c r="U20" s="150"/>
      <c r="V20" s="149"/>
      <c r="W20" s="151">
        <f>(W19-$H$9)/$H$9</f>
        <v>-0.75432771210209204</v>
      </c>
      <c r="X20" s="152">
        <f>(X19-$I$9)/$I$9</f>
        <v>-0.86743980815887212</v>
      </c>
      <c r="Y20" s="150"/>
      <c r="Z20" s="149"/>
      <c r="AA20" s="132"/>
      <c r="AB20" s="15"/>
      <c r="AC20" s="15"/>
      <c r="AD20" s="15"/>
      <c r="AE20" s="15"/>
      <c r="AF20" s="15"/>
      <c r="AG20" s="15"/>
      <c r="AH20" s="14"/>
    </row>
    <row r="21" spans="1:34" s="1" customFormat="1" ht="15.75" thickBot="1">
      <c r="A21" s="266" t="s">
        <v>28</v>
      </c>
      <c r="B21" s="267"/>
      <c r="C21" s="268"/>
      <c r="D21" s="159"/>
      <c r="E21" s="160"/>
      <c r="F21" s="161"/>
      <c r="G21" s="263"/>
      <c r="H21" s="264"/>
      <c r="I21" s="264"/>
      <c r="J21" s="265"/>
      <c r="K21" s="159">
        <f>K19-$H$9</f>
        <v>-6477899.6519999998</v>
      </c>
      <c r="L21" s="160">
        <f>L19-$I$9</f>
        <v>-1779952.548</v>
      </c>
      <c r="M21" s="164"/>
      <c r="N21" s="163"/>
      <c r="O21" s="159">
        <f>O19-$H$9</f>
        <v>-6529699.5959999999</v>
      </c>
      <c r="P21" s="160">
        <f>P19-$I$9</f>
        <v>-1728152.6039999998</v>
      </c>
      <c r="Q21" s="164"/>
      <c r="R21" s="163"/>
      <c r="S21" s="159">
        <f>S19-$H$9</f>
        <v>-6410744.5620000008</v>
      </c>
      <c r="T21" s="160">
        <f>T19-$I$9</f>
        <v>-1847107.638</v>
      </c>
      <c r="U21" s="164"/>
      <c r="V21" s="163"/>
      <c r="W21" s="159">
        <f>W19-$H$9</f>
        <v>-6462544.5060000001</v>
      </c>
      <c r="X21" s="160">
        <f>X19-$I$9</f>
        <v>-1795307.6940000001</v>
      </c>
      <c r="Y21" s="164"/>
      <c r="Z21" s="163"/>
      <c r="AA21" s="132"/>
      <c r="AB21" s="15"/>
      <c r="AC21" s="15"/>
      <c r="AD21" s="15"/>
      <c r="AE21" s="15"/>
      <c r="AF21" s="15"/>
      <c r="AG21" s="15"/>
      <c r="AH21" s="14"/>
    </row>
    <row r="22" spans="1:34" s="1" customFormat="1" ht="15">
      <c r="A22" s="207" t="s">
        <v>40</v>
      </c>
      <c r="B22" s="248" t="s">
        <v>2</v>
      </c>
      <c r="C22" s="248"/>
      <c r="D22" s="140" t="s">
        <v>17</v>
      </c>
      <c r="E22" s="27" t="s">
        <v>15</v>
      </c>
      <c r="F22" s="26" t="s">
        <v>16</v>
      </c>
      <c r="G22" s="135" t="s">
        <v>17</v>
      </c>
      <c r="H22" s="129" t="s">
        <v>15</v>
      </c>
      <c r="I22" s="5" t="s">
        <v>16</v>
      </c>
      <c r="J22" s="130" t="s">
        <v>5</v>
      </c>
      <c r="K22" s="135" t="s">
        <v>15</v>
      </c>
      <c r="L22" s="5" t="s">
        <v>16</v>
      </c>
      <c r="M22" s="129" t="s">
        <v>24</v>
      </c>
      <c r="N22" s="130" t="s">
        <v>5</v>
      </c>
      <c r="O22" s="135" t="s">
        <v>15</v>
      </c>
      <c r="P22" s="5" t="s">
        <v>16</v>
      </c>
      <c r="Q22" s="129" t="s">
        <v>24</v>
      </c>
      <c r="R22" s="130" t="s">
        <v>5</v>
      </c>
      <c r="S22" s="135" t="s">
        <v>15</v>
      </c>
      <c r="T22" s="5" t="s">
        <v>16</v>
      </c>
      <c r="U22" s="129" t="s">
        <v>24</v>
      </c>
      <c r="V22" s="130" t="s">
        <v>5</v>
      </c>
      <c r="W22" s="135" t="s">
        <v>15</v>
      </c>
      <c r="X22" s="5" t="s">
        <v>16</v>
      </c>
      <c r="Y22" s="129" t="s">
        <v>24</v>
      </c>
      <c r="Z22" s="130" t="s">
        <v>5</v>
      </c>
      <c r="AA22" s="14"/>
      <c r="AB22" s="14"/>
      <c r="AC22" s="14"/>
      <c r="AD22" s="14"/>
      <c r="AE22" s="14"/>
      <c r="AF22" s="14"/>
      <c r="AG22" s="14"/>
      <c r="AH22" s="14"/>
    </row>
    <row r="23" spans="1:34" s="1" customFormat="1" ht="15">
      <c r="A23" s="242" t="s">
        <v>25</v>
      </c>
      <c r="B23" s="128"/>
      <c r="C23" s="139"/>
      <c r="D23" s="249"/>
      <c r="E23" s="250"/>
      <c r="F23" s="251"/>
      <c r="G23" s="175"/>
      <c r="H23" s="173"/>
      <c r="I23" s="125"/>
      <c r="J23" s="7"/>
      <c r="K23" s="136"/>
      <c r="L23" s="125"/>
      <c r="M23" s="125"/>
      <c r="N23" s="7"/>
      <c r="O23" s="136"/>
      <c r="P23" s="125"/>
      <c r="Q23" s="125"/>
      <c r="R23" s="7"/>
      <c r="S23" s="136"/>
      <c r="T23" s="125"/>
      <c r="U23" s="125"/>
      <c r="V23" s="7"/>
      <c r="W23" s="136"/>
      <c r="X23" s="125"/>
      <c r="Y23" s="125"/>
      <c r="Z23" s="7"/>
      <c r="AA23" s="14"/>
      <c r="AB23" s="14"/>
      <c r="AC23" s="14"/>
      <c r="AD23" s="14"/>
      <c r="AE23" s="14"/>
      <c r="AF23" s="14"/>
      <c r="AG23" s="14"/>
      <c r="AH23" s="14"/>
    </row>
    <row r="24" spans="1:34" s="1" customFormat="1" ht="15">
      <c r="A24" s="8" t="s">
        <v>3</v>
      </c>
      <c r="B24" s="9"/>
      <c r="C24" s="10">
        <v>53</v>
      </c>
      <c r="D24" s="137">
        <v>731.1</v>
      </c>
      <c r="E24" s="20">
        <f>D24-F24</f>
        <v>628.26</v>
      </c>
      <c r="F24" s="127">
        <v>102.84</v>
      </c>
      <c r="G24" s="176">
        <v>871.54</v>
      </c>
      <c r="H24" s="174">
        <f>G24-I24</f>
        <v>671.83999999999992</v>
      </c>
      <c r="I24" s="143">
        <v>199.7</v>
      </c>
      <c r="J24" s="131" t="s">
        <v>33</v>
      </c>
      <c r="K24" s="137">
        <f>$G24-L24</f>
        <v>784.38599999999997</v>
      </c>
      <c r="L24" s="21">
        <f>($G24*10%)</f>
        <v>87.153999999999996</v>
      </c>
      <c r="M24" s="126">
        <f>L24-$I24</f>
        <v>-112.54599999999999</v>
      </c>
      <c r="N24" s="131">
        <f>($L24-$I24)/$I24</f>
        <v>-0.56357536304456679</v>
      </c>
      <c r="O24" s="137">
        <f>$G24-P24</f>
        <v>784.38599999999997</v>
      </c>
      <c r="P24" s="21">
        <f>($G24*10%)</f>
        <v>87.153999999999996</v>
      </c>
      <c r="Q24" s="126">
        <f>P24-$I24</f>
        <v>-112.54599999999999</v>
      </c>
      <c r="R24" s="131">
        <f>(P24-I24)/I24</f>
        <v>-0.56357536304456679</v>
      </c>
      <c r="S24" s="137">
        <f>$G24-T24</f>
        <v>827.96299999999997</v>
      </c>
      <c r="T24" s="21">
        <f>($G24*5%)</f>
        <v>43.576999999999998</v>
      </c>
      <c r="U24" s="126">
        <f>T24-$I24</f>
        <v>-156.12299999999999</v>
      </c>
      <c r="V24" s="131">
        <f>(T24-I24)/$I24</f>
        <v>-0.7817876815222834</v>
      </c>
      <c r="W24" s="137">
        <f>$G24-X24</f>
        <v>827.96299999999997</v>
      </c>
      <c r="X24" s="21">
        <f>($G24*5%)</f>
        <v>43.576999999999998</v>
      </c>
      <c r="Y24" s="126">
        <f>X24-$I24</f>
        <v>-156.12299999999999</v>
      </c>
      <c r="Z24" s="131">
        <f>(X24-I24)/I24</f>
        <v>-0.7817876815222834</v>
      </c>
      <c r="AA24" s="133"/>
      <c r="AB24" s="28"/>
      <c r="AC24" s="14"/>
      <c r="AD24" s="14"/>
      <c r="AE24" s="14"/>
      <c r="AF24" s="14"/>
      <c r="AG24" s="28"/>
      <c r="AH24" s="28"/>
    </row>
    <row r="25" spans="1:34" s="1" customFormat="1" ht="15">
      <c r="A25" s="8" t="s">
        <v>8</v>
      </c>
      <c r="B25" s="9"/>
      <c r="C25" s="10">
        <v>45</v>
      </c>
      <c r="D25" s="137">
        <v>1462.28</v>
      </c>
      <c r="E25" s="20">
        <f t="shared" ref="E25:E27" si="26">D25-F25</f>
        <v>1186.3</v>
      </c>
      <c r="F25" s="127">
        <v>275.98</v>
      </c>
      <c r="G25" s="176">
        <v>1743.17</v>
      </c>
      <c r="H25" s="174">
        <f t="shared" ref="H25:H27" si="27">G25-I25</f>
        <v>1273.46</v>
      </c>
      <c r="I25" s="143">
        <v>469.71</v>
      </c>
      <c r="J25" s="131" t="s">
        <v>33</v>
      </c>
      <c r="K25" s="137">
        <f t="shared" ref="K25:K27" si="28">$G25-L25</f>
        <v>1529.652</v>
      </c>
      <c r="L25" s="21">
        <f>((G25-$G$4)*15%)+$L$4</f>
        <v>213.51800000000003</v>
      </c>
      <c r="M25" s="126">
        <f t="shared" ref="M25:M27" si="29">L25-$I25</f>
        <v>-256.19199999999995</v>
      </c>
      <c r="N25" s="131">
        <f t="shared" ref="N25:N27" si="30">($L25-$I25)/$I25</f>
        <v>-0.54542590108790523</v>
      </c>
      <c r="O25" s="137">
        <f>$G25-P25</f>
        <v>1490.451</v>
      </c>
      <c r="P25" s="21">
        <f>((G25-$G$4)*20%)+$P$4</f>
        <v>252.71900000000005</v>
      </c>
      <c r="Q25" s="126">
        <f t="shared" ref="Q25:Q27" si="31">P25-$I25</f>
        <v>-216.99099999999993</v>
      </c>
      <c r="R25" s="131">
        <f t="shared" ref="R25:R27" si="32">(P25-I25)/I25</f>
        <v>-0.46196802282259253</v>
      </c>
      <c r="S25" s="137">
        <f>$G25-T25</f>
        <v>1577.6095</v>
      </c>
      <c r="T25" s="21">
        <f>((G25-$G$4)*15%)+$T$4</f>
        <v>165.56050000000002</v>
      </c>
      <c r="U25" s="126">
        <f t="shared" ref="U25:U27" si="33">T25-$I25</f>
        <v>-304.14949999999999</v>
      </c>
      <c r="V25" s="131">
        <f t="shared" ref="V25:V27" si="34">(T25-I25)/$I25</f>
        <v>-0.64752613314598373</v>
      </c>
      <c r="W25" s="137">
        <f t="shared" ref="W25:W27" si="35">$G25-X25</f>
        <v>1538.4085</v>
      </c>
      <c r="X25" s="21">
        <f>((G25-$G$4)*20%)+$X$4</f>
        <v>204.76150000000004</v>
      </c>
      <c r="Y25" s="126">
        <f>X25-$I25</f>
        <v>-264.94849999999997</v>
      </c>
      <c r="Z25" s="131">
        <f>(X25-I25)/I25</f>
        <v>-0.56406825488067103</v>
      </c>
      <c r="AA25" s="133"/>
      <c r="AB25" s="15"/>
      <c r="AC25" s="14"/>
      <c r="AD25" s="14"/>
      <c r="AE25" s="14"/>
      <c r="AF25" s="14"/>
      <c r="AG25" s="28"/>
      <c r="AH25" s="28"/>
    </row>
    <row r="26" spans="1:34" s="1" customFormat="1" ht="15">
      <c r="A26" s="8" t="s">
        <v>9</v>
      </c>
      <c r="B26" s="9"/>
      <c r="C26" s="10">
        <v>19</v>
      </c>
      <c r="D26" s="137">
        <v>1316.13</v>
      </c>
      <c r="E26" s="20">
        <f t="shared" si="26"/>
        <v>1074.7400000000002</v>
      </c>
      <c r="F26" s="127">
        <v>241.39</v>
      </c>
      <c r="G26" s="176">
        <v>1568.95</v>
      </c>
      <c r="H26" s="174">
        <f t="shared" si="27"/>
        <v>1153.19</v>
      </c>
      <c r="I26" s="143">
        <v>415.76</v>
      </c>
      <c r="J26" s="131" t="s">
        <v>33</v>
      </c>
      <c r="K26" s="137">
        <f t="shared" si="28"/>
        <v>1381.5650000000001</v>
      </c>
      <c r="L26" s="21">
        <f>((G26-$G$4)*15%)+$L$4</f>
        <v>187.38500000000002</v>
      </c>
      <c r="M26" s="126">
        <f t="shared" si="29"/>
        <v>-228.37499999999997</v>
      </c>
      <c r="N26" s="131">
        <f t="shared" si="30"/>
        <v>-0.54929526649990379</v>
      </c>
      <c r="O26" s="137">
        <f>$G26-P26</f>
        <v>1351.075</v>
      </c>
      <c r="P26" s="21">
        <f>((G26-$G$4)*20%)+$P$4</f>
        <v>217.87500000000003</v>
      </c>
      <c r="Q26" s="126">
        <f t="shared" si="31"/>
        <v>-197.88499999999996</v>
      </c>
      <c r="R26" s="131">
        <f t="shared" si="32"/>
        <v>-0.47595968828170088</v>
      </c>
      <c r="S26" s="137">
        <f t="shared" ref="S26:S27" si="36">$G26-T26</f>
        <v>1429.5225</v>
      </c>
      <c r="T26" s="21">
        <f>((G26-$G$4)*15%)+$T$4</f>
        <v>139.42750000000001</v>
      </c>
      <c r="U26" s="126">
        <f t="shared" si="33"/>
        <v>-276.33249999999998</v>
      </c>
      <c r="V26" s="131">
        <f t="shared" si="34"/>
        <v>-0.66464426592264769</v>
      </c>
      <c r="W26" s="137">
        <f t="shared" si="35"/>
        <v>1399.0325</v>
      </c>
      <c r="X26" s="21">
        <f>((G26-$G$4)*20%)+$X$4</f>
        <v>169.91750000000002</v>
      </c>
      <c r="Y26" s="126">
        <f>X26-$I26</f>
        <v>-245.84249999999997</v>
      </c>
      <c r="Z26" s="131">
        <f>(X26-I26)/I26</f>
        <v>-0.59130868770444478</v>
      </c>
      <c r="AA26" s="132"/>
      <c r="AB26" s="28"/>
      <c r="AC26" s="14"/>
      <c r="AD26" s="14"/>
      <c r="AE26" s="14"/>
      <c r="AF26" s="14"/>
      <c r="AG26" s="28"/>
      <c r="AH26" s="28"/>
    </row>
    <row r="27" spans="1:34" s="1" customFormat="1" ht="15">
      <c r="A27" s="181" t="s">
        <v>10</v>
      </c>
      <c r="B27" s="171"/>
      <c r="C27" s="192">
        <v>74</v>
      </c>
      <c r="D27" s="193">
        <v>2193.75</v>
      </c>
      <c r="E27" s="194">
        <f t="shared" si="26"/>
        <v>1744.62</v>
      </c>
      <c r="F27" s="195">
        <v>449.13</v>
      </c>
      <c r="G27" s="196">
        <v>2615.14</v>
      </c>
      <c r="H27" s="197">
        <f t="shared" si="27"/>
        <v>1875.3799999999999</v>
      </c>
      <c r="I27" s="198">
        <v>739.76</v>
      </c>
      <c r="J27" s="172" t="s">
        <v>33</v>
      </c>
      <c r="K27" s="193">
        <f t="shared" si="28"/>
        <v>2270.8265000000001</v>
      </c>
      <c r="L27" s="199">
        <f>((G27-$G$4)*15%)+$L$4</f>
        <v>344.31349999999998</v>
      </c>
      <c r="M27" s="200">
        <f t="shared" si="29"/>
        <v>-395.44650000000001</v>
      </c>
      <c r="N27" s="172">
        <f t="shared" si="30"/>
        <v>-0.53456053314588514</v>
      </c>
      <c r="O27" s="193">
        <f>$G27-P27</f>
        <v>2188.027</v>
      </c>
      <c r="P27" s="199">
        <f>((G27-$G$4)*20%)+$P$4</f>
        <v>427.113</v>
      </c>
      <c r="Q27" s="200">
        <f t="shared" si="31"/>
        <v>-312.64699999999999</v>
      </c>
      <c r="R27" s="172">
        <f t="shared" si="32"/>
        <v>-0.42263301611333404</v>
      </c>
      <c r="S27" s="193">
        <f t="shared" si="36"/>
        <v>2318.7840000000001</v>
      </c>
      <c r="T27" s="199">
        <f>((G27-$G$4)*15%)+$T$4</f>
        <v>296.35599999999994</v>
      </c>
      <c r="U27" s="200">
        <f t="shared" si="33"/>
        <v>-443.40400000000005</v>
      </c>
      <c r="V27" s="172">
        <f t="shared" si="34"/>
        <v>-0.59938899102411602</v>
      </c>
      <c r="W27" s="193">
        <f t="shared" si="35"/>
        <v>2235.9845</v>
      </c>
      <c r="X27" s="199">
        <f>((G27-$G$4)*20%)+$X$4</f>
        <v>379.15549999999996</v>
      </c>
      <c r="Y27" s="200">
        <f>X27-$I27</f>
        <v>-360.60450000000003</v>
      </c>
      <c r="Z27" s="172">
        <f>(X27-I27)/I27</f>
        <v>-0.48746147399156486</v>
      </c>
      <c r="AA27" s="132"/>
      <c r="AB27" s="28"/>
      <c r="AC27" s="14"/>
      <c r="AD27" s="14"/>
      <c r="AE27" s="14"/>
      <c r="AF27" s="14"/>
      <c r="AG27" s="28"/>
      <c r="AH27" s="28"/>
    </row>
    <row r="28" spans="1:34" s="1" customFormat="1" ht="15">
      <c r="A28" s="202" t="s">
        <v>11</v>
      </c>
      <c r="B28" s="182"/>
      <c r="C28" s="183">
        <f>SUM(C24:C27)</f>
        <v>191</v>
      </c>
      <c r="D28" s="184">
        <f t="shared" ref="D28:L28" si="37">(D24*$C24)+(D25*$C25)+(D26*$C26)+(D27*$C27)</f>
        <v>291894.87</v>
      </c>
      <c r="E28" s="185">
        <f t="shared" si="37"/>
        <v>236203.21999999997</v>
      </c>
      <c r="F28" s="186">
        <f t="shared" si="37"/>
        <v>55691.650000000009</v>
      </c>
      <c r="G28" s="187">
        <f t="shared" si="37"/>
        <v>347964.68</v>
      </c>
      <c r="H28" s="185">
        <f t="shared" si="37"/>
        <v>253601.95</v>
      </c>
      <c r="I28" s="188">
        <f t="shared" si="37"/>
        <v>94362.73</v>
      </c>
      <c r="J28" s="189" t="s">
        <v>33</v>
      </c>
      <c r="K28" s="184">
        <f t="shared" si="37"/>
        <v>304697.69400000002</v>
      </c>
      <c r="L28" s="190">
        <f t="shared" si="37"/>
        <v>43266.986000000004</v>
      </c>
      <c r="M28" s="191"/>
      <c r="N28" s="189"/>
      <c r="O28" s="184">
        <f>(O24*$C24)+(O25*$C25)+(O26*$C26)+(O27*$C27)</f>
        <v>296227.17599999998</v>
      </c>
      <c r="P28" s="190">
        <f>(P24*$C24)+(P25*$C25)+(P26*$C26)+(P27*$C27)</f>
        <v>51737.504000000001</v>
      </c>
      <c r="Q28" s="191"/>
      <c r="R28" s="189"/>
      <c r="S28" s="184">
        <f>(S24*$C24)+(S25*$C25)+(S26*$C26)+(S27*$C27)</f>
        <v>313625.41000000003</v>
      </c>
      <c r="T28" s="190">
        <f>(T24*$C24)+(T25*$C25)+(T26*$C26)+(T27*$C27)</f>
        <v>34339.269999999997</v>
      </c>
      <c r="U28" s="191"/>
      <c r="V28" s="189"/>
      <c r="W28" s="184">
        <f>(W24*$C24)+(W25*$C25)+(W26*$C26)+(W27*$C27)</f>
        <v>305154.89199999999</v>
      </c>
      <c r="X28" s="190">
        <f>(X24*$C24)+(X25*$C25)+(X26*$C26)+(X27*$C27)</f>
        <v>42809.788</v>
      </c>
      <c r="Y28" s="191"/>
      <c r="Z28" s="189"/>
      <c r="AA28" s="132"/>
      <c r="AB28" s="15"/>
      <c r="AC28" s="15"/>
      <c r="AD28" s="15"/>
      <c r="AE28" s="15"/>
      <c r="AF28" s="15"/>
      <c r="AG28" s="15"/>
      <c r="AH28" s="14"/>
    </row>
    <row r="29" spans="1:34" s="1" customFormat="1" ht="15">
      <c r="A29" s="269" t="s">
        <v>12</v>
      </c>
      <c r="B29" s="253"/>
      <c r="C29" s="254"/>
      <c r="D29" s="165">
        <f t="shared" ref="D29:L29" si="38">D28*12</f>
        <v>3502738.44</v>
      </c>
      <c r="E29" s="166">
        <f t="shared" si="38"/>
        <v>2834438.6399999997</v>
      </c>
      <c r="F29" s="167">
        <f t="shared" si="38"/>
        <v>668299.80000000005</v>
      </c>
      <c r="G29" s="177">
        <f t="shared" si="38"/>
        <v>4175576.16</v>
      </c>
      <c r="H29" s="166">
        <f t="shared" si="38"/>
        <v>3043223.4000000004</v>
      </c>
      <c r="I29" s="168">
        <f t="shared" si="38"/>
        <v>1132352.76</v>
      </c>
      <c r="J29" s="169" t="s">
        <v>33</v>
      </c>
      <c r="K29" s="165">
        <f t="shared" si="38"/>
        <v>3656372.3280000002</v>
      </c>
      <c r="L29" s="166">
        <f t="shared" si="38"/>
        <v>519203.83200000005</v>
      </c>
      <c r="M29" s="170"/>
      <c r="N29" s="169"/>
      <c r="O29" s="165">
        <f>O28*12</f>
        <v>3554726.1119999997</v>
      </c>
      <c r="P29" s="166">
        <f>P28*12</f>
        <v>620850.04799999995</v>
      </c>
      <c r="Q29" s="170"/>
      <c r="R29" s="169"/>
      <c r="S29" s="165">
        <f>S28*12</f>
        <v>3763504.9200000004</v>
      </c>
      <c r="T29" s="166">
        <f>T28*12</f>
        <v>412071.24</v>
      </c>
      <c r="U29" s="170"/>
      <c r="V29" s="169"/>
      <c r="W29" s="165">
        <f>W28*12</f>
        <v>3661858.7039999999</v>
      </c>
      <c r="X29" s="166">
        <f>X28*12</f>
        <v>513717.45600000001</v>
      </c>
      <c r="Y29" s="170"/>
      <c r="Z29" s="169"/>
      <c r="AA29" s="132"/>
      <c r="AB29" s="15"/>
      <c r="AC29" s="15"/>
      <c r="AD29" s="15"/>
      <c r="AE29" s="15"/>
      <c r="AF29" s="15"/>
      <c r="AG29" s="15"/>
      <c r="AH29" s="14"/>
    </row>
    <row r="30" spans="1:34" s="1" customFormat="1" ht="15">
      <c r="A30" s="252" t="s">
        <v>27</v>
      </c>
      <c r="B30" s="255"/>
      <c r="C30" s="256"/>
      <c r="D30" s="145"/>
      <c r="E30" s="146"/>
      <c r="F30" s="147"/>
      <c r="G30" s="257" t="s">
        <v>35</v>
      </c>
      <c r="H30" s="258"/>
      <c r="I30" s="258"/>
      <c r="J30" s="259"/>
      <c r="K30" s="151">
        <f>(K29-$H$9)/$H$9</f>
        <v>-0.57321717936132699</v>
      </c>
      <c r="L30" s="152">
        <f>(L29-$I$9)/$I$9</f>
        <v>-0.7491359982856336</v>
      </c>
      <c r="M30" s="150"/>
      <c r="N30" s="149"/>
      <c r="O30" s="151">
        <f>(O29-$H$9)/$H$9</f>
        <v>-0.58508163267192748</v>
      </c>
      <c r="P30" s="152">
        <f>(P29-$I$9)/$I$9</f>
        <v>-0.70002354006925649</v>
      </c>
      <c r="Q30" s="150"/>
      <c r="R30" s="149"/>
      <c r="S30" s="151">
        <f>(S29-$H$9)/$H$9</f>
        <v>-0.56071233967474565</v>
      </c>
      <c r="T30" s="152">
        <f>(T29-$I$9)/$I$9</f>
        <v>-0.80089931181825125</v>
      </c>
      <c r="U30" s="150"/>
      <c r="V30" s="149"/>
      <c r="W30" s="151">
        <f>(W29-$H$9)/$H$9</f>
        <v>-0.57257679298534614</v>
      </c>
      <c r="X30" s="152">
        <f>(X29-$I$9)/$I$9</f>
        <v>-0.75178685360187414</v>
      </c>
      <c r="Y30" s="150"/>
      <c r="Z30" s="149"/>
      <c r="AA30" s="132"/>
      <c r="AB30" s="15"/>
      <c r="AC30" s="15"/>
      <c r="AD30" s="15"/>
      <c r="AE30" s="15"/>
      <c r="AF30" s="15"/>
      <c r="AG30" s="15"/>
      <c r="AH30" s="14"/>
    </row>
    <row r="31" spans="1:34" s="1" customFormat="1" ht="15">
      <c r="A31" s="252" t="s">
        <v>28</v>
      </c>
      <c r="B31" s="255"/>
      <c r="C31" s="256"/>
      <c r="D31" s="145"/>
      <c r="E31" s="146"/>
      <c r="F31" s="147"/>
      <c r="G31" s="260"/>
      <c r="H31" s="261"/>
      <c r="I31" s="261"/>
      <c r="J31" s="262"/>
      <c r="K31" s="145">
        <f>K29-$H$9</f>
        <v>-4910917.9920000006</v>
      </c>
      <c r="L31" s="146">
        <f>L29-$I$9</f>
        <v>-1550458.7280000001</v>
      </c>
      <c r="M31" s="150"/>
      <c r="N31" s="149"/>
      <c r="O31" s="145">
        <f>O29-$H$9</f>
        <v>-5012564.2080000006</v>
      </c>
      <c r="P31" s="146">
        <f>P29-$I$9</f>
        <v>-1448812.5120000001</v>
      </c>
      <c r="Q31" s="150"/>
      <c r="R31" s="149"/>
      <c r="S31" s="145">
        <f>S29-$H$9</f>
        <v>-4803785.4000000004</v>
      </c>
      <c r="T31" s="146">
        <f>T29-$I$9</f>
        <v>-1657591.32</v>
      </c>
      <c r="U31" s="150"/>
      <c r="V31" s="149"/>
      <c r="W31" s="145">
        <f>W29-$H$9</f>
        <v>-4905431.6160000004</v>
      </c>
      <c r="X31" s="146">
        <f>X29-$I$9</f>
        <v>-1555945.1040000001</v>
      </c>
      <c r="Y31" s="150"/>
      <c r="Z31" s="149"/>
      <c r="AA31" s="132"/>
      <c r="AB31" s="15"/>
      <c r="AC31" s="15"/>
      <c r="AD31" s="15"/>
      <c r="AE31" s="15"/>
      <c r="AF31" s="15"/>
      <c r="AG31" s="15"/>
      <c r="AH31" s="14"/>
    </row>
    <row r="32" spans="1:34" s="1" customFormat="1" ht="15">
      <c r="A32" s="207" t="s">
        <v>41</v>
      </c>
      <c r="B32" s="248" t="s">
        <v>2</v>
      </c>
      <c r="C32" s="248"/>
      <c r="D32" s="140" t="s">
        <v>17</v>
      </c>
      <c r="E32" s="27" t="s">
        <v>15</v>
      </c>
      <c r="F32" s="26" t="s">
        <v>16</v>
      </c>
      <c r="G32" s="135" t="s">
        <v>17</v>
      </c>
      <c r="H32" s="129" t="s">
        <v>15</v>
      </c>
      <c r="I32" s="5" t="s">
        <v>16</v>
      </c>
      <c r="J32" s="130" t="s">
        <v>5</v>
      </c>
      <c r="K32" s="135" t="s">
        <v>15</v>
      </c>
      <c r="L32" s="5" t="s">
        <v>16</v>
      </c>
      <c r="M32" s="129" t="s">
        <v>24</v>
      </c>
      <c r="N32" s="130" t="s">
        <v>5</v>
      </c>
      <c r="O32" s="135" t="s">
        <v>15</v>
      </c>
      <c r="P32" s="5" t="s">
        <v>16</v>
      </c>
      <c r="Q32" s="129" t="s">
        <v>24</v>
      </c>
      <c r="R32" s="130" t="s">
        <v>5</v>
      </c>
      <c r="S32" s="135" t="s">
        <v>15</v>
      </c>
      <c r="T32" s="5" t="s">
        <v>16</v>
      </c>
      <c r="U32" s="129" t="s">
        <v>24</v>
      </c>
      <c r="V32" s="130" t="s">
        <v>5</v>
      </c>
      <c r="W32" s="135" t="s">
        <v>15</v>
      </c>
      <c r="X32" s="5" t="s">
        <v>16</v>
      </c>
      <c r="Y32" s="129" t="s">
        <v>24</v>
      </c>
      <c r="Z32" s="130" t="s">
        <v>5</v>
      </c>
      <c r="AA32" s="14"/>
      <c r="AB32" s="14"/>
      <c r="AC32" s="14"/>
      <c r="AD32" s="14"/>
      <c r="AE32" s="14"/>
      <c r="AF32" s="14"/>
      <c r="AG32" s="14"/>
      <c r="AH32" s="14"/>
    </row>
    <row r="33" spans="1:34" s="1" customFormat="1" ht="15">
      <c r="A33" s="242" t="s">
        <v>25</v>
      </c>
      <c r="B33" s="128"/>
      <c r="C33" s="139"/>
      <c r="D33" s="249"/>
      <c r="E33" s="250"/>
      <c r="F33" s="251"/>
      <c r="G33" s="175"/>
      <c r="H33" s="173"/>
      <c r="I33" s="125"/>
      <c r="J33" s="7"/>
      <c r="K33" s="136"/>
      <c r="L33" s="125"/>
      <c r="M33" s="125"/>
      <c r="N33" s="7"/>
      <c r="O33" s="136"/>
      <c r="P33" s="125"/>
      <c r="Q33" s="125"/>
      <c r="R33" s="7"/>
      <c r="S33" s="136"/>
      <c r="T33" s="125"/>
      <c r="U33" s="125"/>
      <c r="V33" s="7"/>
      <c r="W33" s="136"/>
      <c r="X33" s="125"/>
      <c r="Y33" s="125"/>
      <c r="Z33" s="7"/>
      <c r="AA33" s="14"/>
      <c r="AB33" s="14"/>
      <c r="AC33" s="14"/>
      <c r="AD33" s="14"/>
      <c r="AE33" s="14"/>
      <c r="AF33" s="14"/>
      <c r="AG33" s="14"/>
      <c r="AH33" s="14"/>
    </row>
    <row r="34" spans="1:34" s="1" customFormat="1" ht="15">
      <c r="A34" s="8" t="s">
        <v>3</v>
      </c>
      <c r="B34" s="9"/>
      <c r="C34" s="10">
        <v>8</v>
      </c>
      <c r="D34" s="137">
        <v>507.86</v>
      </c>
      <c r="E34" s="20">
        <f>D34-F34</f>
        <v>436.3</v>
      </c>
      <c r="F34" s="127">
        <v>71.56</v>
      </c>
      <c r="G34" s="176">
        <v>600.59</v>
      </c>
      <c r="H34" s="174">
        <f>G34-I34</f>
        <v>466.33000000000004</v>
      </c>
      <c r="I34" s="143">
        <v>134.26</v>
      </c>
      <c r="J34" s="131" t="s">
        <v>33</v>
      </c>
      <c r="K34" s="137">
        <f>$G34-L34</f>
        <v>540.53100000000006</v>
      </c>
      <c r="L34" s="21">
        <f>($G34*10%)</f>
        <v>60.059000000000005</v>
      </c>
      <c r="M34" s="126">
        <f>L34-$I34</f>
        <v>-74.200999999999993</v>
      </c>
      <c r="N34" s="131">
        <f>($L34-$I34)/$I34</f>
        <v>-0.55266646804707287</v>
      </c>
      <c r="O34" s="137">
        <f>$G34-P34</f>
        <v>540.53100000000006</v>
      </c>
      <c r="P34" s="21">
        <f>($G34*10%)</f>
        <v>60.059000000000005</v>
      </c>
      <c r="Q34" s="126">
        <f>P34-$I34</f>
        <v>-74.200999999999993</v>
      </c>
      <c r="R34" s="131">
        <f>(P34-I34)/I34</f>
        <v>-0.55266646804707287</v>
      </c>
      <c r="S34" s="137">
        <f>$G34-T34</f>
        <v>570.56050000000005</v>
      </c>
      <c r="T34" s="21">
        <f>($G34*5%)</f>
        <v>30.029500000000002</v>
      </c>
      <c r="U34" s="126">
        <f>T34-$I34</f>
        <v>-104.23049999999999</v>
      </c>
      <c r="V34" s="131">
        <f>(T34-I34)/$I34</f>
        <v>-0.77633323402353638</v>
      </c>
      <c r="W34" s="137">
        <f>$G34-X34</f>
        <v>570.56050000000005</v>
      </c>
      <c r="X34" s="21">
        <f>($G34*5%)</f>
        <v>30.029500000000002</v>
      </c>
      <c r="Y34" s="126">
        <f>X34-$I34</f>
        <v>-104.23049999999999</v>
      </c>
      <c r="Z34" s="131">
        <f>(X34-I34)/I34</f>
        <v>-0.77633323402353638</v>
      </c>
      <c r="AA34" s="133"/>
      <c r="AB34" s="28"/>
      <c r="AC34" s="14"/>
      <c r="AD34" s="14"/>
      <c r="AE34" s="14"/>
      <c r="AF34" s="14"/>
      <c r="AG34" s="28"/>
      <c r="AH34" s="28"/>
    </row>
    <row r="35" spans="1:34" s="1" customFormat="1" ht="15">
      <c r="A35" s="8" t="s">
        <v>8</v>
      </c>
      <c r="B35" s="9"/>
      <c r="C35" s="10">
        <v>12</v>
      </c>
      <c r="D35" s="137">
        <v>1015.31</v>
      </c>
      <c r="E35" s="20">
        <f t="shared" ref="E35:E37" si="39">D35-F35</f>
        <v>872.2299999999999</v>
      </c>
      <c r="F35" s="127">
        <v>143.08000000000001</v>
      </c>
      <c r="G35" s="176">
        <v>1200.69</v>
      </c>
      <c r="H35" s="174">
        <f t="shared" ref="H35:H37" si="40">G35-I35</f>
        <v>932.27</v>
      </c>
      <c r="I35" s="143">
        <v>268.42</v>
      </c>
      <c r="J35" s="131" t="s">
        <v>33</v>
      </c>
      <c r="K35" s="137">
        <f t="shared" ref="K35:K37" si="41">$G35-L35</f>
        <v>1068.5440000000001</v>
      </c>
      <c r="L35" s="21">
        <f>((G35-$G$4)*15%)+$L$4</f>
        <v>132.14600000000002</v>
      </c>
      <c r="M35" s="126">
        <f t="shared" ref="M35:M37" si="42">L35-$I35</f>
        <v>-136.274</v>
      </c>
      <c r="N35" s="131">
        <f t="shared" ref="N35:N37" si="43">($L35-$I35)/$I35</f>
        <v>-0.50768944191938004</v>
      </c>
      <c r="O35" s="137">
        <f>$G35-P35</f>
        <v>1056.4670000000001</v>
      </c>
      <c r="P35" s="21">
        <f>((G35-$G$4)*20%)+$P$4</f>
        <v>144.22300000000001</v>
      </c>
      <c r="Q35" s="126">
        <f t="shared" ref="Q35:Q37" si="44">P35-$I35</f>
        <v>-124.197</v>
      </c>
      <c r="R35" s="131">
        <f t="shared" ref="R35:R37" si="45">(P35-I35)/I35</f>
        <v>-0.46269652037851128</v>
      </c>
      <c r="S35" s="137">
        <f>$G35-T35</f>
        <v>1116.5015000000001</v>
      </c>
      <c r="T35" s="21">
        <f>((G35-$G$4)*15%)+$T$4</f>
        <v>84.188500000000005</v>
      </c>
      <c r="U35" s="126">
        <f t="shared" ref="U35:U37" si="46">T35-$I35</f>
        <v>-184.23150000000001</v>
      </c>
      <c r="V35" s="131">
        <f t="shared" ref="V35:V37" si="47">(T35-I35)/$I35</f>
        <v>-0.68635533864838683</v>
      </c>
      <c r="W35" s="137">
        <f t="shared" ref="W35:W37" si="48">$G35-X35</f>
        <v>1104.4245000000001</v>
      </c>
      <c r="X35" s="21">
        <f>((G35-$G$4)*20%)+$X$4</f>
        <v>96.265500000000031</v>
      </c>
      <c r="Y35" s="126">
        <f>X35-$I35</f>
        <v>-172.15449999999998</v>
      </c>
      <c r="Z35" s="131">
        <f>(X35-I35)/I35</f>
        <v>-0.64136241710751796</v>
      </c>
      <c r="AA35" s="133"/>
      <c r="AB35" s="15"/>
      <c r="AC35" s="14"/>
      <c r="AD35" s="14"/>
      <c r="AE35" s="14"/>
      <c r="AF35" s="14"/>
      <c r="AG35" s="28"/>
      <c r="AH35" s="28"/>
    </row>
    <row r="36" spans="1:34" s="1" customFormat="1" ht="15">
      <c r="A36" s="8" t="s">
        <v>9</v>
      </c>
      <c r="B36" s="9"/>
      <c r="C36" s="10">
        <v>2</v>
      </c>
      <c r="D36" s="137">
        <v>914.96</v>
      </c>
      <c r="E36" s="20">
        <f t="shared" si="39"/>
        <v>786.11</v>
      </c>
      <c r="F36" s="127">
        <v>128.85</v>
      </c>
      <c r="G36" s="176">
        <v>1082.02</v>
      </c>
      <c r="H36" s="174">
        <f t="shared" si="40"/>
        <v>840.21</v>
      </c>
      <c r="I36" s="143">
        <v>241.81</v>
      </c>
      <c r="J36" s="131" t="s">
        <v>33</v>
      </c>
      <c r="K36" s="137">
        <f t="shared" si="41"/>
        <v>967.67449999999997</v>
      </c>
      <c r="L36" s="21">
        <f>((G36-$G$4)*15%)+$L$4</f>
        <v>114.3455</v>
      </c>
      <c r="M36" s="126">
        <f t="shared" si="42"/>
        <v>-127.4645</v>
      </c>
      <c r="N36" s="131">
        <f t="shared" si="43"/>
        <v>-0.52712666969935074</v>
      </c>
      <c r="O36" s="137">
        <f>$G36-P36</f>
        <v>961.53099999999995</v>
      </c>
      <c r="P36" s="21">
        <f>((G36-$G$4)*20%)+$P$4</f>
        <v>120.489</v>
      </c>
      <c r="Q36" s="126">
        <f t="shared" si="44"/>
        <v>-121.321</v>
      </c>
      <c r="R36" s="131">
        <f t="shared" si="45"/>
        <v>-0.50172035895951361</v>
      </c>
      <c r="S36" s="137">
        <f t="shared" ref="S36:S37" si="49">$G36-T36</f>
        <v>1015.6319999999999</v>
      </c>
      <c r="T36" s="21">
        <f>((G36-$G$4)*15%)+$T$4</f>
        <v>66.388000000000005</v>
      </c>
      <c r="U36" s="126">
        <f t="shared" si="46"/>
        <v>-175.422</v>
      </c>
      <c r="V36" s="131">
        <f t="shared" si="47"/>
        <v>-0.72545386873991979</v>
      </c>
      <c r="W36" s="137">
        <f t="shared" si="48"/>
        <v>1009.4884999999999</v>
      </c>
      <c r="X36" s="21">
        <f>((G36-$G$4)*20%)+$X$4</f>
        <v>72.531500000000008</v>
      </c>
      <c r="Y36" s="126">
        <f>X36-$I36</f>
        <v>-169.27850000000001</v>
      </c>
      <c r="Z36" s="131">
        <f>(X36-I36)/I36</f>
        <v>-0.70004755800008278</v>
      </c>
      <c r="AA36" s="132"/>
      <c r="AB36" s="28"/>
      <c r="AC36" s="14"/>
      <c r="AD36" s="14"/>
      <c r="AE36" s="14"/>
      <c r="AF36" s="14"/>
      <c r="AG36" s="28"/>
      <c r="AH36" s="28"/>
    </row>
    <row r="37" spans="1:34" s="1" customFormat="1" ht="15">
      <c r="A37" s="181" t="s">
        <v>10</v>
      </c>
      <c r="B37" s="171"/>
      <c r="C37" s="192">
        <v>17</v>
      </c>
      <c r="D37" s="193">
        <v>1523.17</v>
      </c>
      <c r="E37" s="194">
        <f t="shared" si="39"/>
        <v>1308.56</v>
      </c>
      <c r="F37" s="195">
        <v>214.61</v>
      </c>
      <c r="G37" s="196">
        <v>1801.28</v>
      </c>
      <c r="H37" s="197">
        <f t="shared" si="40"/>
        <v>1398.62</v>
      </c>
      <c r="I37" s="198">
        <v>402.66</v>
      </c>
      <c r="J37" s="172" t="s">
        <v>33</v>
      </c>
      <c r="K37" s="193">
        <f t="shared" si="41"/>
        <v>1579.0454999999999</v>
      </c>
      <c r="L37" s="199">
        <f>((G37-$G$4)*15%)+$L$4</f>
        <v>222.2345</v>
      </c>
      <c r="M37" s="200">
        <f t="shared" si="42"/>
        <v>-180.42550000000003</v>
      </c>
      <c r="N37" s="172">
        <f t="shared" si="43"/>
        <v>-0.44808399145681221</v>
      </c>
      <c r="O37" s="193">
        <f>$G37-P37</f>
        <v>1536.9389999999999</v>
      </c>
      <c r="P37" s="199">
        <f>((G37-$G$4)*20%)+$P$4</f>
        <v>264.34100000000001</v>
      </c>
      <c r="Q37" s="200">
        <f t="shared" si="44"/>
        <v>-138.31900000000002</v>
      </c>
      <c r="R37" s="172">
        <f t="shared" si="45"/>
        <v>-0.34351313763472907</v>
      </c>
      <c r="S37" s="193">
        <f t="shared" si="49"/>
        <v>1627.0029999999999</v>
      </c>
      <c r="T37" s="199">
        <f>((G37-$G$4)*15%)+$T$4</f>
        <v>174.27699999999999</v>
      </c>
      <c r="U37" s="200">
        <f t="shared" si="46"/>
        <v>-228.38300000000004</v>
      </c>
      <c r="V37" s="172">
        <f t="shared" si="47"/>
        <v>-0.56718571499528148</v>
      </c>
      <c r="W37" s="193">
        <f t="shared" si="48"/>
        <v>1584.8964999999998</v>
      </c>
      <c r="X37" s="199">
        <f>((G37-$G$4)*20%)+$X$4</f>
        <v>216.38350000000003</v>
      </c>
      <c r="Y37" s="200">
        <f>X37-$I37</f>
        <v>-186.2765</v>
      </c>
      <c r="Z37" s="172">
        <f>(X37-I37)/I37</f>
        <v>-0.46261486117319822</v>
      </c>
      <c r="AA37" s="132"/>
      <c r="AB37" s="28"/>
      <c r="AC37" s="14"/>
      <c r="AD37" s="14"/>
      <c r="AE37" s="14"/>
      <c r="AF37" s="14"/>
      <c r="AG37" s="28"/>
      <c r="AH37" s="28"/>
    </row>
    <row r="38" spans="1:34" s="1" customFormat="1" ht="15">
      <c r="A38" s="201" t="s">
        <v>11</v>
      </c>
      <c r="B38" s="182"/>
      <c r="C38" s="183">
        <f>SUM(C34:C37)</f>
        <v>39</v>
      </c>
      <c r="D38" s="184">
        <f t="shared" ref="D38:L38" si="50">(D34*$C34)+(D35*$C35)+(D36*$C36)+(D37*$C37)</f>
        <v>43970.409999999996</v>
      </c>
      <c r="E38" s="185">
        <f t="shared" si="50"/>
        <v>37774.899999999994</v>
      </c>
      <c r="F38" s="186">
        <f t="shared" si="50"/>
        <v>6195.51</v>
      </c>
      <c r="G38" s="187">
        <f t="shared" si="50"/>
        <v>51998.8</v>
      </c>
      <c r="H38" s="185">
        <f t="shared" si="50"/>
        <v>40374.839999999997</v>
      </c>
      <c r="I38" s="188">
        <f t="shared" si="50"/>
        <v>11623.96</v>
      </c>
      <c r="J38" s="189" t="s">
        <v>33</v>
      </c>
      <c r="K38" s="184">
        <f t="shared" si="50"/>
        <v>45925.898499999996</v>
      </c>
      <c r="L38" s="190">
        <f t="shared" si="50"/>
        <v>6072.9014999999999</v>
      </c>
      <c r="M38" s="191"/>
      <c r="N38" s="189"/>
      <c r="O38" s="184">
        <f>(O34*$C34)+(O35*$C35)+(O36*$C36)+(O37*$C37)</f>
        <v>45052.877</v>
      </c>
      <c r="P38" s="190">
        <f>(P34*$C34)+(P35*$C35)+(P36*$C36)+(P37*$C37)</f>
        <v>6945.9230000000007</v>
      </c>
      <c r="Q38" s="191"/>
      <c r="R38" s="189"/>
      <c r="S38" s="184">
        <f>(S34*$C34)+(S35*$C35)+(S36*$C36)+(S37*$C37)</f>
        <v>47652.816999999995</v>
      </c>
      <c r="T38" s="190">
        <f>(T34*$C34)+(T35*$C35)+(T36*$C36)+(T37*$C37)</f>
        <v>4345.9830000000002</v>
      </c>
      <c r="U38" s="191"/>
      <c r="V38" s="189"/>
      <c r="W38" s="184">
        <f>(W34*$C34)+(W35*$C35)+(W36*$C36)+(W37*$C37)</f>
        <v>46779.795499999993</v>
      </c>
      <c r="X38" s="190">
        <f>(X34*$C34)+(X35*$C35)+(X36*$C36)+(X37*$C37)</f>
        <v>5219.0045000000009</v>
      </c>
      <c r="Y38" s="191"/>
      <c r="Z38" s="189"/>
      <c r="AA38" s="132"/>
      <c r="AB38" s="15"/>
      <c r="AC38" s="15"/>
      <c r="AD38" s="15"/>
      <c r="AE38" s="15"/>
      <c r="AF38" s="15"/>
      <c r="AG38" s="15"/>
      <c r="AH38" s="14"/>
    </row>
    <row r="39" spans="1:34" s="1" customFormat="1" ht="15">
      <c r="A39" s="252" t="s">
        <v>12</v>
      </c>
      <c r="B39" s="253"/>
      <c r="C39" s="254"/>
      <c r="D39" s="165">
        <f t="shared" ref="D39:L39" si="51">D38*12</f>
        <v>527644.91999999993</v>
      </c>
      <c r="E39" s="166">
        <f t="shared" si="51"/>
        <v>453298.79999999993</v>
      </c>
      <c r="F39" s="167">
        <f t="shared" si="51"/>
        <v>74346.12</v>
      </c>
      <c r="G39" s="177">
        <f t="shared" si="51"/>
        <v>623985.60000000009</v>
      </c>
      <c r="H39" s="166">
        <f t="shared" si="51"/>
        <v>484498.07999999996</v>
      </c>
      <c r="I39" s="168">
        <f t="shared" si="51"/>
        <v>139487.51999999999</v>
      </c>
      <c r="J39" s="169" t="s">
        <v>33</v>
      </c>
      <c r="K39" s="165">
        <f t="shared" si="51"/>
        <v>551110.78199999989</v>
      </c>
      <c r="L39" s="166">
        <f t="shared" si="51"/>
        <v>72874.817999999999</v>
      </c>
      <c r="M39" s="170"/>
      <c r="N39" s="169"/>
      <c r="O39" s="165">
        <f>O38*12</f>
        <v>540634.52399999998</v>
      </c>
      <c r="P39" s="166">
        <f>P38*12</f>
        <v>83351.076000000001</v>
      </c>
      <c r="Q39" s="170"/>
      <c r="R39" s="169"/>
      <c r="S39" s="165">
        <f>S38*12</f>
        <v>571833.804</v>
      </c>
      <c r="T39" s="166">
        <f>T38*12</f>
        <v>52151.796000000002</v>
      </c>
      <c r="U39" s="170"/>
      <c r="V39" s="169"/>
      <c r="W39" s="165">
        <f>W38*12</f>
        <v>561357.54599999986</v>
      </c>
      <c r="X39" s="166">
        <f>X38*12</f>
        <v>62628.054000000011</v>
      </c>
      <c r="Y39" s="170"/>
      <c r="Z39" s="169"/>
      <c r="AA39" s="132"/>
      <c r="AB39" s="15"/>
      <c r="AC39" s="15"/>
      <c r="AD39" s="15"/>
      <c r="AE39" s="15"/>
      <c r="AF39" s="15"/>
      <c r="AG39" s="15"/>
      <c r="AH39" s="14"/>
    </row>
    <row r="40" spans="1:34" s="1" customFormat="1" ht="15">
      <c r="A40" s="252" t="s">
        <v>27</v>
      </c>
      <c r="B40" s="255"/>
      <c r="C40" s="256"/>
      <c r="D40" s="145"/>
      <c r="E40" s="146"/>
      <c r="F40" s="147"/>
      <c r="G40" s="257" t="s">
        <v>35</v>
      </c>
      <c r="H40" s="258"/>
      <c r="I40" s="258"/>
      <c r="J40" s="259"/>
      <c r="K40" s="151">
        <f>(K39-$H$9)/$H$9</f>
        <v>-0.93567268512968993</v>
      </c>
      <c r="L40" s="152">
        <f>(L39-$I$9)/$I$9</f>
        <v>-0.96478903401528415</v>
      </c>
      <c r="M40" s="150"/>
      <c r="N40" s="149"/>
      <c r="O40" s="151">
        <f>(O39-$H$9)/$H$9</f>
        <v>-0.93689550560252288</v>
      </c>
      <c r="P40" s="152">
        <f>(P39-$I$9)/$I$9</f>
        <v>-0.95972721466247146</v>
      </c>
      <c r="Q40" s="150"/>
      <c r="R40" s="149"/>
      <c r="S40" s="151">
        <f>(S39-$H$9)/$H$9</f>
        <v>-0.93325383141679275</v>
      </c>
      <c r="T40" s="152">
        <f>(T39-$I$9)/$I$9</f>
        <v>-0.97480178797842287</v>
      </c>
      <c r="U40" s="150"/>
      <c r="V40" s="149"/>
      <c r="W40" s="151">
        <f>(W39-$H$9)/$H$9</f>
        <v>-0.9344766518896257</v>
      </c>
      <c r="X40" s="152">
        <f>(X39-$I$9)/$I$9</f>
        <v>-0.96973996862561018</v>
      </c>
      <c r="Y40" s="150"/>
      <c r="Z40" s="149"/>
      <c r="AA40" s="132"/>
      <c r="AB40" s="15"/>
      <c r="AC40" s="15"/>
      <c r="AD40" s="15"/>
      <c r="AE40" s="15"/>
      <c r="AF40" s="15"/>
      <c r="AG40" s="15"/>
      <c r="AH40" s="14"/>
    </row>
    <row r="41" spans="1:34" s="1" customFormat="1" ht="15.75" thickBot="1">
      <c r="A41" s="266" t="s">
        <v>28</v>
      </c>
      <c r="B41" s="267"/>
      <c r="C41" s="268"/>
      <c r="D41" s="159"/>
      <c r="E41" s="160"/>
      <c r="F41" s="161"/>
      <c r="G41" s="263"/>
      <c r="H41" s="264"/>
      <c r="I41" s="264"/>
      <c r="J41" s="265"/>
      <c r="K41" s="159">
        <f>K39-$H$9</f>
        <v>-8016179.5380000006</v>
      </c>
      <c r="L41" s="160">
        <f>L39-$I$9</f>
        <v>-1996787.7420000001</v>
      </c>
      <c r="M41" s="164"/>
      <c r="N41" s="163"/>
      <c r="O41" s="159">
        <f>O39-$H$9</f>
        <v>-8026655.7960000001</v>
      </c>
      <c r="P41" s="160">
        <f>P39-$I$9</f>
        <v>-1986311.4840000002</v>
      </c>
      <c r="Q41" s="164"/>
      <c r="R41" s="163"/>
      <c r="S41" s="159">
        <f>S39-$H$9</f>
        <v>-7995456.5160000008</v>
      </c>
      <c r="T41" s="160">
        <f>T39-$I$9</f>
        <v>-2017510.764</v>
      </c>
      <c r="U41" s="164"/>
      <c r="V41" s="163"/>
      <c r="W41" s="159">
        <f>W39-$H$9</f>
        <v>-8005932.7740000002</v>
      </c>
      <c r="X41" s="160">
        <f>X39-$I$9</f>
        <v>-2007034.5060000001</v>
      </c>
      <c r="Y41" s="164"/>
      <c r="Z41" s="163"/>
      <c r="AA41" s="132"/>
      <c r="AB41" s="15"/>
      <c r="AC41" s="15"/>
      <c r="AD41" s="15"/>
      <c r="AE41" s="15"/>
      <c r="AF41" s="15"/>
      <c r="AG41" s="15"/>
      <c r="AH41" s="14"/>
    </row>
    <row r="42" spans="1:34" s="217" customFormat="1" ht="15.75" thickBot="1">
      <c r="A42" s="210"/>
      <c r="B42" s="210"/>
      <c r="C42" s="210"/>
      <c r="D42" s="211"/>
      <c r="E42" s="211"/>
      <c r="F42" s="211"/>
      <c r="G42" s="212"/>
      <c r="H42" s="212"/>
      <c r="I42" s="212"/>
      <c r="J42" s="212"/>
      <c r="K42" s="211"/>
      <c r="L42" s="211"/>
      <c r="M42" s="213"/>
      <c r="N42" s="213"/>
      <c r="O42" s="211"/>
      <c r="P42" s="211"/>
      <c r="Q42" s="213"/>
      <c r="R42" s="213"/>
      <c r="S42" s="211"/>
      <c r="T42" s="211"/>
      <c r="U42" s="213"/>
      <c r="V42" s="213"/>
      <c r="W42" s="211"/>
      <c r="X42" s="211"/>
      <c r="Y42" s="213"/>
      <c r="Z42" s="213"/>
      <c r="AA42" s="214"/>
      <c r="AB42" s="215"/>
      <c r="AC42" s="215"/>
      <c r="AD42" s="215"/>
      <c r="AE42" s="215"/>
      <c r="AF42" s="215"/>
      <c r="AG42" s="215"/>
      <c r="AH42" s="216"/>
    </row>
    <row r="43" spans="1:34" s="1" customFormat="1" ht="19.5" thickBot="1">
      <c r="A43" s="243" t="s">
        <v>42</v>
      </c>
      <c r="B43" s="219"/>
      <c r="C43" s="219"/>
      <c r="D43" s="276" t="s">
        <v>13</v>
      </c>
      <c r="E43" s="277"/>
      <c r="F43" s="278"/>
      <c r="G43" s="276" t="s">
        <v>14</v>
      </c>
      <c r="H43" s="277"/>
      <c r="I43" s="277"/>
      <c r="J43" s="278"/>
      <c r="K43" s="276" t="s">
        <v>29</v>
      </c>
      <c r="L43" s="277"/>
      <c r="M43" s="277"/>
      <c r="N43" s="278"/>
      <c r="O43" s="277" t="s">
        <v>30</v>
      </c>
      <c r="P43" s="277"/>
      <c r="Q43" s="277"/>
      <c r="R43" s="277"/>
      <c r="S43" s="276" t="s">
        <v>31</v>
      </c>
      <c r="T43" s="277"/>
      <c r="U43" s="277"/>
      <c r="V43" s="278"/>
      <c r="W43" s="276" t="s">
        <v>32</v>
      </c>
      <c r="X43" s="277"/>
      <c r="Y43" s="277"/>
      <c r="Z43" s="278"/>
      <c r="AA43" s="132"/>
      <c r="AB43" s="15"/>
      <c r="AC43" s="15"/>
      <c r="AD43" s="15"/>
      <c r="AE43" s="15"/>
      <c r="AF43" s="15"/>
      <c r="AG43" s="15"/>
      <c r="AH43" s="14"/>
    </row>
    <row r="44" spans="1:34" s="208" customFormat="1" ht="15">
      <c r="A44" s="218"/>
      <c r="B44" s="219"/>
      <c r="C44" s="219"/>
      <c r="D44" s="220" t="s">
        <v>17</v>
      </c>
      <c r="E44" s="221" t="s">
        <v>15</v>
      </c>
      <c r="F44" s="222" t="s">
        <v>16</v>
      </c>
      <c r="G44" s="220" t="s">
        <v>17</v>
      </c>
      <c r="H44" s="221" t="s">
        <v>15</v>
      </c>
      <c r="I44" s="221" t="s">
        <v>16</v>
      </c>
      <c r="J44" s="222" t="s">
        <v>5</v>
      </c>
      <c r="K44" s="220" t="s">
        <v>15</v>
      </c>
      <c r="L44" s="221" t="s">
        <v>16</v>
      </c>
      <c r="M44" s="221" t="s">
        <v>24</v>
      </c>
      <c r="N44" s="222" t="s">
        <v>5</v>
      </c>
      <c r="O44" s="221" t="s">
        <v>15</v>
      </c>
      <c r="P44" s="221" t="s">
        <v>16</v>
      </c>
      <c r="Q44" s="221" t="s">
        <v>24</v>
      </c>
      <c r="R44" s="221" t="s">
        <v>5</v>
      </c>
      <c r="S44" s="220" t="s">
        <v>15</v>
      </c>
      <c r="T44" s="221" t="s">
        <v>16</v>
      </c>
      <c r="U44" s="221" t="s">
        <v>24</v>
      </c>
      <c r="V44" s="222" t="s">
        <v>5</v>
      </c>
      <c r="W44" s="220" t="s">
        <v>15</v>
      </c>
      <c r="X44" s="221" t="s">
        <v>16</v>
      </c>
      <c r="Y44" s="221" t="s">
        <v>24</v>
      </c>
      <c r="Z44" s="222" t="s">
        <v>5</v>
      </c>
      <c r="AA44" s="132"/>
      <c r="AB44" s="15"/>
      <c r="AC44" s="15"/>
      <c r="AD44" s="15"/>
      <c r="AE44" s="15"/>
      <c r="AF44" s="15"/>
      <c r="AG44" s="15"/>
      <c r="AH44" s="14"/>
    </row>
    <row r="45" spans="1:34" s="209" customFormat="1" ht="15.75" thickBot="1">
      <c r="A45" s="270" t="s">
        <v>12</v>
      </c>
      <c r="B45" s="271"/>
      <c r="C45" s="271"/>
      <c r="D45" s="223">
        <f t="shared" ref="D45:I45" si="52">D9+D19+D29+D39</f>
        <v>15910192.079999998</v>
      </c>
      <c r="E45" s="224">
        <f t="shared" si="52"/>
        <v>13225504.32</v>
      </c>
      <c r="F45" s="225">
        <f t="shared" si="52"/>
        <v>2684687.7600000007</v>
      </c>
      <c r="G45" s="223">
        <f t="shared" si="52"/>
        <v>17815615.32</v>
      </c>
      <c r="H45" s="224">
        <f t="shared" si="52"/>
        <v>14108157.720000001</v>
      </c>
      <c r="I45" s="224">
        <f t="shared" si="52"/>
        <v>3707457.6</v>
      </c>
      <c r="J45" s="225"/>
      <c r="K45" s="223">
        <f>K9+K19+K29+K39</f>
        <v>15588046.386</v>
      </c>
      <c r="L45" s="224">
        <f>L9+L19+L29+L39</f>
        <v>2227568.9339999999</v>
      </c>
      <c r="M45" s="224"/>
      <c r="N45" s="225"/>
      <c r="O45" s="224">
        <f>O9+O19+O29+O39</f>
        <v>15142038.983999999</v>
      </c>
      <c r="P45" s="224">
        <f>P9+P19+P29+P39</f>
        <v>2673576.3360000001</v>
      </c>
      <c r="Q45" s="224"/>
      <c r="R45" s="224"/>
      <c r="S45" s="223">
        <f>S9+S19+S29+S39</f>
        <v>16032819.749999998</v>
      </c>
      <c r="T45" s="224">
        <f>T9+T19+T29+T39</f>
        <v>1782795.57</v>
      </c>
      <c r="U45" s="224"/>
      <c r="V45" s="225"/>
      <c r="W45" s="223">
        <f>W9+W19+W29+W39</f>
        <v>15586812.348000001</v>
      </c>
      <c r="X45" s="224">
        <f>X9+X19+X29+X39</f>
        <v>2228802.9719999996</v>
      </c>
      <c r="Y45" s="226"/>
      <c r="Z45" s="227"/>
    </row>
    <row r="46" spans="1:34" s="240" customFormat="1" ht="15.75" thickBot="1">
      <c r="A46" s="210"/>
      <c r="B46" s="210"/>
      <c r="C46" s="210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9"/>
      <c r="Z46" s="239"/>
    </row>
    <row r="47" spans="1:34" s="1" customFormat="1" ht="19.5" thickBot="1">
      <c r="A47" s="244" t="s">
        <v>43</v>
      </c>
      <c r="B47" s="241"/>
      <c r="C47" s="241"/>
      <c r="D47" s="279" t="s">
        <v>13</v>
      </c>
      <c r="E47" s="280"/>
      <c r="F47" s="281"/>
      <c r="G47" s="280" t="s">
        <v>14</v>
      </c>
      <c r="H47" s="280"/>
      <c r="I47" s="280"/>
      <c r="J47" s="280"/>
      <c r="K47" s="279" t="s">
        <v>29</v>
      </c>
      <c r="L47" s="280"/>
      <c r="M47" s="280"/>
      <c r="N47" s="281"/>
      <c r="O47" s="279" t="s">
        <v>30</v>
      </c>
      <c r="P47" s="280"/>
      <c r="Q47" s="280"/>
      <c r="R47" s="281"/>
      <c r="S47" s="279" t="s">
        <v>31</v>
      </c>
      <c r="T47" s="280"/>
      <c r="U47" s="280"/>
      <c r="V47" s="281"/>
      <c r="W47" s="279" t="s">
        <v>32</v>
      </c>
      <c r="X47" s="280"/>
      <c r="Y47" s="280"/>
      <c r="Z47" s="281"/>
      <c r="AA47" s="132"/>
      <c r="AB47" s="15"/>
      <c r="AC47" s="15"/>
      <c r="AD47" s="15"/>
      <c r="AE47" s="15"/>
      <c r="AF47" s="15"/>
      <c r="AG47" s="15"/>
      <c r="AH47" s="14"/>
    </row>
    <row r="48" spans="1:34" ht="15">
      <c r="A48" s="272"/>
      <c r="B48" s="273"/>
      <c r="C48" s="273"/>
      <c r="D48" s="228" t="s">
        <v>17</v>
      </c>
      <c r="E48" s="229" t="s">
        <v>15</v>
      </c>
      <c r="F48" s="230" t="s">
        <v>16</v>
      </c>
      <c r="G48" s="229" t="s">
        <v>17</v>
      </c>
      <c r="H48" s="229" t="s">
        <v>15</v>
      </c>
      <c r="I48" s="229" t="s">
        <v>16</v>
      </c>
      <c r="J48" s="229" t="s">
        <v>5</v>
      </c>
      <c r="K48" s="228" t="s">
        <v>15</v>
      </c>
      <c r="L48" s="229" t="s">
        <v>16</v>
      </c>
      <c r="M48" s="229" t="s">
        <v>24</v>
      </c>
      <c r="N48" s="230" t="s">
        <v>5</v>
      </c>
      <c r="O48" s="228" t="s">
        <v>15</v>
      </c>
      <c r="P48" s="229" t="s">
        <v>16</v>
      </c>
      <c r="Q48" s="229" t="s">
        <v>24</v>
      </c>
      <c r="R48" s="230" t="s">
        <v>5</v>
      </c>
      <c r="S48" s="228" t="s">
        <v>15</v>
      </c>
      <c r="T48" s="229" t="s">
        <v>16</v>
      </c>
      <c r="U48" s="229" t="s">
        <v>24</v>
      </c>
      <c r="V48" s="230" t="s">
        <v>5</v>
      </c>
      <c r="W48" s="228" t="s">
        <v>15</v>
      </c>
      <c r="X48" s="229" t="s">
        <v>16</v>
      </c>
      <c r="Y48" s="229" t="s">
        <v>24</v>
      </c>
      <c r="Z48" s="230" t="s">
        <v>5</v>
      </c>
    </row>
    <row r="49" spans="1:26" ht="15.75" thickBot="1">
      <c r="A49" s="274" t="s">
        <v>12</v>
      </c>
      <c r="B49" s="275"/>
      <c r="C49" s="275"/>
      <c r="D49" s="231">
        <v>2860659.48</v>
      </c>
      <c r="E49" s="232">
        <v>2379437.2799999998</v>
      </c>
      <c r="F49" s="233">
        <v>481222.20000000007</v>
      </c>
      <c r="G49" s="234">
        <v>3135921</v>
      </c>
      <c r="H49" s="232">
        <v>2536238.4</v>
      </c>
      <c r="I49" s="235">
        <v>599682.60000000009</v>
      </c>
      <c r="J49" s="236" t="s">
        <v>33</v>
      </c>
      <c r="K49" s="231">
        <v>2744950.4699999997</v>
      </c>
      <c r="L49" s="232">
        <v>390970.53</v>
      </c>
      <c r="M49" s="237"/>
      <c r="N49" s="236"/>
      <c r="O49" s="231">
        <v>2667572.04</v>
      </c>
      <c r="P49" s="232">
        <v>468348.96</v>
      </c>
      <c r="Q49" s="237"/>
      <c r="R49" s="236"/>
      <c r="S49" s="231">
        <v>2824368.09</v>
      </c>
      <c r="T49" s="232">
        <v>311552.91000000003</v>
      </c>
      <c r="U49" s="237"/>
      <c r="V49" s="236"/>
      <c r="W49" s="231">
        <v>2746989.66</v>
      </c>
      <c r="X49" s="232">
        <v>388931.34</v>
      </c>
      <c r="Y49" s="237"/>
      <c r="Z49" s="236"/>
    </row>
  </sheetData>
  <mergeCells count="45">
    <mergeCell ref="O43:R43"/>
    <mergeCell ref="S43:V43"/>
    <mergeCell ref="W43:Z43"/>
    <mergeCell ref="D47:F47"/>
    <mergeCell ref="G47:J47"/>
    <mergeCell ref="K47:N47"/>
    <mergeCell ref="O47:R47"/>
    <mergeCell ref="S47:V47"/>
    <mergeCell ref="W47:Z47"/>
    <mergeCell ref="K43:N43"/>
    <mergeCell ref="A45:C45"/>
    <mergeCell ref="A48:C48"/>
    <mergeCell ref="A49:C49"/>
    <mergeCell ref="D43:F43"/>
    <mergeCell ref="G43:J43"/>
    <mergeCell ref="B32:C32"/>
    <mergeCell ref="D33:F33"/>
    <mergeCell ref="A39:C39"/>
    <mergeCell ref="A40:C40"/>
    <mergeCell ref="G40:J41"/>
    <mergeCell ref="A41:C41"/>
    <mergeCell ref="B22:C22"/>
    <mergeCell ref="D23:F23"/>
    <mergeCell ref="A29:C29"/>
    <mergeCell ref="A30:C30"/>
    <mergeCell ref="G30:J31"/>
    <mergeCell ref="A31:C31"/>
    <mergeCell ref="B12:C12"/>
    <mergeCell ref="D13:F13"/>
    <mergeCell ref="A19:C19"/>
    <mergeCell ref="A20:C20"/>
    <mergeCell ref="G20:J21"/>
    <mergeCell ref="A21:C21"/>
    <mergeCell ref="B2:C2"/>
    <mergeCell ref="D3:F3"/>
    <mergeCell ref="A9:C9"/>
    <mergeCell ref="A10:C10"/>
    <mergeCell ref="G10:J11"/>
    <mergeCell ref="A11:C11"/>
    <mergeCell ref="W1:Z1"/>
    <mergeCell ref="D1:F1"/>
    <mergeCell ref="G1:J1"/>
    <mergeCell ref="K1:N1"/>
    <mergeCell ref="O1:R1"/>
    <mergeCell ref="S1:V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2160F-F581-445D-B6D3-921AF2943AAF}">
  <dimension ref="A1:AH32"/>
  <sheetViews>
    <sheetView showGridLines="0" zoomScale="85" zoomScaleNormal="85" zoomScaleSheetLayoutView="100" workbookViewId="0">
      <selection activeCell="G13" sqref="G13:Z20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10" width="11.5" style="1" customWidth="1"/>
    <col min="11" max="14" width="12.125" style="1" hidden="1" customWidth="1"/>
    <col min="15" max="18" width="12.125" style="1" customWidth="1"/>
    <col min="19" max="22" width="12.125" style="1" hidden="1" customWidth="1"/>
    <col min="23" max="26" width="12.125" style="1" customWidth="1"/>
    <col min="27" max="27" width="8.125" style="14" customWidth="1"/>
    <col min="28" max="28" width="8.375" style="14" customWidth="1"/>
    <col min="29" max="32" width="6.375" style="14" customWidth="1"/>
    <col min="33" max="34" width="6.375" style="14"/>
    <col min="35" max="16384" width="6.375" style="1"/>
  </cols>
  <sheetData>
    <row r="1" spans="1:34" ht="18.75">
      <c r="A1" s="2"/>
      <c r="B1" s="3"/>
      <c r="C1" s="4"/>
      <c r="D1" s="245" t="s">
        <v>13</v>
      </c>
      <c r="E1" s="246"/>
      <c r="F1" s="247"/>
      <c r="G1" s="245" t="s">
        <v>14</v>
      </c>
      <c r="H1" s="246"/>
      <c r="I1" s="246"/>
      <c r="J1" s="247"/>
      <c r="K1" s="245" t="s">
        <v>29</v>
      </c>
      <c r="L1" s="246"/>
      <c r="M1" s="246"/>
      <c r="N1" s="247"/>
      <c r="O1" s="245" t="s">
        <v>30</v>
      </c>
      <c r="P1" s="246"/>
      <c r="Q1" s="246"/>
      <c r="R1" s="247"/>
      <c r="S1" s="245" t="s">
        <v>31</v>
      </c>
      <c r="T1" s="246"/>
      <c r="U1" s="246"/>
      <c r="V1" s="247"/>
      <c r="W1" s="245" t="s">
        <v>32</v>
      </c>
      <c r="X1" s="246"/>
      <c r="Y1" s="246"/>
      <c r="Z1" s="247"/>
    </row>
    <row r="2" spans="1:34">
      <c r="A2" s="25"/>
      <c r="B2" s="248" t="s">
        <v>2</v>
      </c>
      <c r="C2" s="248"/>
      <c r="D2" s="140" t="s">
        <v>17</v>
      </c>
      <c r="E2" s="27" t="s">
        <v>15</v>
      </c>
      <c r="F2" s="26" t="s">
        <v>16</v>
      </c>
      <c r="G2" s="135" t="s">
        <v>17</v>
      </c>
      <c r="H2" s="129" t="s">
        <v>15</v>
      </c>
      <c r="I2" s="5" t="s">
        <v>16</v>
      </c>
      <c r="J2" s="130" t="s">
        <v>5</v>
      </c>
      <c r="K2" s="135" t="s">
        <v>15</v>
      </c>
      <c r="L2" s="5" t="s">
        <v>16</v>
      </c>
      <c r="M2" s="129" t="s">
        <v>24</v>
      </c>
      <c r="N2" s="130" t="s">
        <v>5</v>
      </c>
      <c r="O2" s="135" t="s">
        <v>15</v>
      </c>
      <c r="P2" s="5" t="s">
        <v>16</v>
      </c>
      <c r="Q2" s="129" t="s">
        <v>24</v>
      </c>
      <c r="R2" s="130" t="s">
        <v>5</v>
      </c>
      <c r="S2" s="135" t="s">
        <v>15</v>
      </c>
      <c r="T2" s="5" t="s">
        <v>16</v>
      </c>
      <c r="U2" s="129" t="s">
        <v>24</v>
      </c>
      <c r="V2" s="130" t="s">
        <v>5</v>
      </c>
      <c r="W2" s="135" t="s">
        <v>15</v>
      </c>
      <c r="X2" s="5" t="s">
        <v>16</v>
      </c>
      <c r="Y2" s="129" t="s">
        <v>24</v>
      </c>
      <c r="Z2" s="130" t="s">
        <v>5</v>
      </c>
    </row>
    <row r="3" spans="1:34">
      <c r="A3" s="6" t="s">
        <v>25</v>
      </c>
      <c r="B3" s="128"/>
      <c r="C3" s="139"/>
      <c r="D3" s="249"/>
      <c r="E3" s="250"/>
      <c r="F3" s="251"/>
      <c r="G3" s="175"/>
      <c r="H3" s="173"/>
      <c r="I3" s="125"/>
      <c r="J3" s="7"/>
      <c r="K3" s="136"/>
      <c r="L3" s="125"/>
      <c r="M3" s="125"/>
      <c r="N3" s="7"/>
      <c r="O3" s="136"/>
      <c r="P3" s="125"/>
      <c r="Q3" s="125"/>
      <c r="R3" s="7"/>
      <c r="S3" s="136"/>
      <c r="T3" s="125"/>
      <c r="U3" s="125"/>
      <c r="V3" s="7"/>
      <c r="W3" s="136"/>
      <c r="X3" s="125"/>
      <c r="Y3" s="125"/>
      <c r="Z3" s="7"/>
    </row>
    <row r="4" spans="1:34">
      <c r="A4" s="8" t="s">
        <v>3</v>
      </c>
      <c r="B4" s="9"/>
      <c r="C4" s="10">
        <v>120</v>
      </c>
      <c r="D4" s="137">
        <v>874.97</v>
      </c>
      <c r="E4" s="20">
        <f>D4-F4</f>
        <v>770.75</v>
      </c>
      <c r="F4" s="127">
        <v>104.22</v>
      </c>
      <c r="G4" s="176">
        <v>959.15</v>
      </c>
      <c r="H4" s="174">
        <f>G4-I4</f>
        <v>818.71</v>
      </c>
      <c r="I4" s="143">
        <v>140.44</v>
      </c>
      <c r="J4" s="131" t="s">
        <v>33</v>
      </c>
      <c r="K4" s="137">
        <f>$G4-L4</f>
        <v>863.23500000000001</v>
      </c>
      <c r="L4" s="21">
        <f>($G4*10%)</f>
        <v>95.915000000000006</v>
      </c>
      <c r="M4" s="126">
        <f>L4-$I4</f>
        <v>-44.524999999999991</v>
      </c>
      <c r="N4" s="131">
        <f>($L4-$I4)/$I4</f>
        <v>-0.31703930504129874</v>
      </c>
      <c r="O4" s="137">
        <f>$G4-P4</f>
        <v>863.23500000000001</v>
      </c>
      <c r="P4" s="21">
        <f>($G4*10%)</f>
        <v>95.915000000000006</v>
      </c>
      <c r="Q4" s="126">
        <f>P4-$I4</f>
        <v>-44.524999999999991</v>
      </c>
      <c r="R4" s="131">
        <f>(P4-I4)/I4</f>
        <v>-0.31703930504129874</v>
      </c>
      <c r="S4" s="137">
        <f>$G4-T4</f>
        <v>911.1925</v>
      </c>
      <c r="T4" s="21">
        <f>($G4*5%)</f>
        <v>47.957500000000003</v>
      </c>
      <c r="U4" s="126">
        <f>T4-$I4</f>
        <v>-92.482499999999987</v>
      </c>
      <c r="V4" s="131">
        <f>(T4-I4)/$I4</f>
        <v>-0.65851965252064926</v>
      </c>
      <c r="W4" s="137">
        <f>$G4-X4</f>
        <v>911.1925</v>
      </c>
      <c r="X4" s="21">
        <f>($G4*5%)</f>
        <v>47.957500000000003</v>
      </c>
      <c r="Y4" s="126">
        <f>X4-$I4</f>
        <v>-92.482499999999987</v>
      </c>
      <c r="Z4" s="131">
        <f>(X4-I4)/I4</f>
        <v>-0.65851965252064926</v>
      </c>
      <c r="AA4" s="133"/>
      <c r="AB4" s="28"/>
      <c r="AG4" s="28"/>
      <c r="AH4" s="28"/>
    </row>
    <row r="5" spans="1:34">
      <c r="A5" s="8" t="s">
        <v>8</v>
      </c>
      <c r="B5" s="9"/>
      <c r="C5" s="10">
        <v>98</v>
      </c>
      <c r="D5" s="137">
        <v>1838.61</v>
      </c>
      <c r="E5" s="20">
        <f t="shared" ref="E5:E7" si="0">D5-F5</f>
        <v>1523.6299999999999</v>
      </c>
      <c r="F5" s="127">
        <v>314.98</v>
      </c>
      <c r="G5" s="176">
        <v>2015.53</v>
      </c>
      <c r="H5" s="174">
        <f t="shared" ref="H5:H7" si="1">G5-I5</f>
        <v>1624.4099999999999</v>
      </c>
      <c r="I5" s="143">
        <v>391.12</v>
      </c>
      <c r="J5" s="131" t="s">
        <v>33</v>
      </c>
      <c r="K5" s="137">
        <f t="shared" ref="K5:K7" si="2">$G5-L5</f>
        <v>1761.1579999999999</v>
      </c>
      <c r="L5" s="21">
        <f>((G5-$G$4)*15%)+$L$4</f>
        <v>254.37200000000001</v>
      </c>
      <c r="M5" s="126">
        <f t="shared" ref="M5:M7" si="3">L5-$I5</f>
        <v>-136.74799999999999</v>
      </c>
      <c r="N5" s="131">
        <f t="shared" ref="N5:N7" si="4">($L5-$I5)/$I5</f>
        <v>-0.34963182654939656</v>
      </c>
      <c r="O5" s="137">
        <f>$G5-P5</f>
        <v>1708.3389999999999</v>
      </c>
      <c r="P5" s="21">
        <f>((G5-$G$4)*20%)+$P$4</f>
        <v>307.19100000000003</v>
      </c>
      <c r="Q5" s="126">
        <f t="shared" ref="Q5:Q7" si="5">P5-$I5</f>
        <v>-83.928999999999974</v>
      </c>
      <c r="R5" s="131">
        <f t="shared" ref="R5:R7" si="6">(P5-I5)/I5</f>
        <v>-0.21458631622008584</v>
      </c>
      <c r="S5" s="137">
        <f>$G5-T5</f>
        <v>1809.1154999999999</v>
      </c>
      <c r="T5" s="21">
        <f>((G5-$G$4)*15%)+$T$4</f>
        <v>206.41450000000003</v>
      </c>
      <c r="U5" s="126">
        <f t="shared" ref="U5:U7" si="7">T5-$I5</f>
        <v>-184.70549999999997</v>
      </c>
      <c r="V5" s="131">
        <f t="shared" ref="V5:V7" si="8">(T5-I5)/$I5</f>
        <v>-0.47224764778073219</v>
      </c>
      <c r="W5" s="137">
        <f t="shared" ref="W5:W7" si="9">$G5-X5</f>
        <v>1756.2964999999999</v>
      </c>
      <c r="X5" s="21">
        <f>((G5-$G$4)*20%)+$X$4</f>
        <v>259.23350000000005</v>
      </c>
      <c r="Y5" s="126">
        <f>X5-$I5</f>
        <v>-131.88649999999996</v>
      </c>
      <c r="Z5" s="131">
        <f>(X5-I5)/I5</f>
        <v>-0.33720213745142141</v>
      </c>
      <c r="AA5" s="133"/>
      <c r="AB5" s="15"/>
      <c r="AG5" s="28"/>
      <c r="AH5" s="28"/>
    </row>
    <row r="6" spans="1:34">
      <c r="A6" s="8" t="s">
        <v>9</v>
      </c>
      <c r="B6" s="9"/>
      <c r="C6" s="10">
        <v>26</v>
      </c>
      <c r="D6" s="137">
        <v>1576.05</v>
      </c>
      <c r="E6" s="20">
        <f t="shared" si="0"/>
        <v>1318.44</v>
      </c>
      <c r="F6" s="127">
        <v>257.61</v>
      </c>
      <c r="G6" s="176">
        <v>1727.7</v>
      </c>
      <c r="H6" s="174">
        <f t="shared" si="1"/>
        <v>1404.83</v>
      </c>
      <c r="I6" s="143">
        <v>322.87</v>
      </c>
      <c r="J6" s="131" t="s">
        <v>33</v>
      </c>
      <c r="K6" s="137">
        <f t="shared" si="2"/>
        <v>1516.5025000000001</v>
      </c>
      <c r="L6" s="21">
        <f>((G6-$G$4)*15%)+$L$4</f>
        <v>211.19749999999999</v>
      </c>
      <c r="M6" s="126">
        <f t="shared" si="3"/>
        <v>-111.67250000000001</v>
      </c>
      <c r="N6" s="131">
        <f t="shared" si="4"/>
        <v>-0.34587450057298608</v>
      </c>
      <c r="O6" s="137">
        <f>$G6-P6</f>
        <v>1478.075</v>
      </c>
      <c r="P6" s="21">
        <f>((G6-$G$4)*20%)+$P$4</f>
        <v>249.62500000000006</v>
      </c>
      <c r="Q6" s="126">
        <f t="shared" si="5"/>
        <v>-73.244999999999948</v>
      </c>
      <c r="R6" s="131">
        <f t="shared" si="6"/>
        <v>-0.22685601015888732</v>
      </c>
      <c r="S6" s="137">
        <f t="shared" ref="S6:S7" si="10">$G6-T6</f>
        <v>1564.46</v>
      </c>
      <c r="T6" s="21">
        <f>((G6-$G$4)*15%)+$T$4</f>
        <v>163.24</v>
      </c>
      <c r="U6" s="126">
        <f t="shared" si="7"/>
        <v>-159.63</v>
      </c>
      <c r="V6" s="131">
        <f t="shared" si="8"/>
        <v>-0.49440951466534516</v>
      </c>
      <c r="W6" s="137">
        <f t="shared" si="9"/>
        <v>1526.0325</v>
      </c>
      <c r="X6" s="21">
        <f>((G6-$G$4)*20%)+$X$4</f>
        <v>201.66750000000005</v>
      </c>
      <c r="Y6" s="126">
        <f>X6-$I6</f>
        <v>-121.20249999999996</v>
      </c>
      <c r="Z6" s="131">
        <f>(X6-I6)/I6</f>
        <v>-0.37539102425124649</v>
      </c>
      <c r="AA6" s="132"/>
      <c r="AB6" s="28"/>
      <c r="AG6" s="28"/>
      <c r="AH6" s="28"/>
    </row>
    <row r="7" spans="1:34">
      <c r="A7" s="181" t="s">
        <v>10</v>
      </c>
      <c r="B7" s="171"/>
      <c r="C7" s="192">
        <v>190</v>
      </c>
      <c r="D7" s="193">
        <v>2539.1999999999998</v>
      </c>
      <c r="E7" s="194">
        <f t="shared" si="0"/>
        <v>2071.2299999999996</v>
      </c>
      <c r="F7" s="195">
        <v>467.97</v>
      </c>
      <c r="G7" s="196">
        <v>2783.54</v>
      </c>
      <c r="H7" s="197">
        <f t="shared" si="1"/>
        <v>2210.41</v>
      </c>
      <c r="I7" s="198">
        <v>573.13</v>
      </c>
      <c r="J7" s="172" t="s">
        <v>33</v>
      </c>
      <c r="K7" s="193">
        <f t="shared" si="2"/>
        <v>2413.9665</v>
      </c>
      <c r="L7" s="199">
        <f>((G7-$G$4)*15%)+$L$4</f>
        <v>369.57349999999997</v>
      </c>
      <c r="M7" s="200">
        <f t="shared" si="3"/>
        <v>-203.55650000000003</v>
      </c>
      <c r="N7" s="172">
        <f t="shared" si="4"/>
        <v>-0.35516636714183525</v>
      </c>
      <c r="O7" s="193">
        <f>$G7-P7</f>
        <v>2322.7469999999998</v>
      </c>
      <c r="P7" s="199">
        <f>((G7-$G$4)*20%)+$P$4</f>
        <v>460.79300000000001</v>
      </c>
      <c r="Q7" s="200">
        <f t="shared" si="5"/>
        <v>-112.33699999999999</v>
      </c>
      <c r="R7" s="172">
        <f t="shared" si="6"/>
        <v>-0.19600614171304936</v>
      </c>
      <c r="S7" s="193">
        <f t="shared" si="10"/>
        <v>2461.924</v>
      </c>
      <c r="T7" s="199">
        <f>((G7-$G$4)*15%)+$T$4</f>
        <v>321.61599999999993</v>
      </c>
      <c r="U7" s="200">
        <f t="shared" si="7"/>
        <v>-251.51400000000007</v>
      </c>
      <c r="V7" s="172">
        <f t="shared" si="8"/>
        <v>-0.43884284542773905</v>
      </c>
      <c r="W7" s="193">
        <f t="shared" si="9"/>
        <v>2370.7044999999998</v>
      </c>
      <c r="X7" s="199">
        <f>((G7-$G$4)*20%)+$X$4</f>
        <v>412.83549999999997</v>
      </c>
      <c r="Y7" s="200">
        <f>X7-$I7</f>
        <v>-160.29450000000003</v>
      </c>
      <c r="Z7" s="172">
        <f>(X7-I7)/I7</f>
        <v>-0.27968261999895316</v>
      </c>
      <c r="AA7" s="132"/>
      <c r="AB7" s="28"/>
      <c r="AG7" s="28"/>
      <c r="AH7" s="28"/>
    </row>
    <row r="8" spans="1:34">
      <c r="A8" s="201" t="s">
        <v>11</v>
      </c>
      <c r="B8" s="182"/>
      <c r="C8" s="183">
        <f>SUM(C4:C7)</f>
        <v>434</v>
      </c>
      <c r="D8" s="184">
        <f t="shared" ref="D8:L8" si="11">(D4*$C4)+(D5*$C5)+(D6*$C6)+(D7*$C7)</f>
        <v>808605.48</v>
      </c>
      <c r="E8" s="185">
        <f t="shared" si="11"/>
        <v>669618.87999999989</v>
      </c>
      <c r="F8" s="186">
        <f t="shared" si="11"/>
        <v>138986.6</v>
      </c>
      <c r="G8" s="187">
        <f t="shared" si="11"/>
        <v>886412.74</v>
      </c>
      <c r="H8" s="185">
        <f t="shared" si="11"/>
        <v>713940.86</v>
      </c>
      <c r="I8" s="188">
        <f t="shared" si="11"/>
        <v>172471.88</v>
      </c>
      <c r="J8" s="189" t="s">
        <v>33</v>
      </c>
      <c r="K8" s="184">
        <f t="shared" si="11"/>
        <v>774264.38400000008</v>
      </c>
      <c r="L8" s="190">
        <f t="shared" si="11"/>
        <v>112148.356</v>
      </c>
      <c r="M8" s="191"/>
      <c r="N8" s="189"/>
      <c r="O8" s="184">
        <f>(O4*$C4)+(O5*$C5)+(O6*$C6)+(O7*$C7)</f>
        <v>750757.30200000003</v>
      </c>
      <c r="P8" s="190">
        <f>(P4*$C4)+(P5*$C5)+(P6*$C6)+(P7*$C7)</f>
        <v>135655.43799999999</v>
      </c>
      <c r="Q8" s="191"/>
      <c r="R8" s="189"/>
      <c r="S8" s="184">
        <f>(S4*$C4)+(S5*$C5)+(S6*$C6)+(S7*$C7)</f>
        <v>795077.93900000001</v>
      </c>
      <c r="T8" s="190">
        <f>(T4*$C4)+(T5*$C5)+(T6*$C6)+(T7*$C7)</f>
        <v>91334.800999999992</v>
      </c>
      <c r="U8" s="191"/>
      <c r="V8" s="189"/>
      <c r="W8" s="184">
        <f>(W4*$C4)+(W5*$C5)+(W6*$C6)+(W7*$C7)</f>
        <v>771570.85699999996</v>
      </c>
      <c r="X8" s="190">
        <f>(X4*$C4)+(X5*$C5)+(X6*$C6)+(X7*$C7)</f>
        <v>114841.883</v>
      </c>
      <c r="Y8" s="191"/>
      <c r="Z8" s="189"/>
      <c r="AA8" s="132"/>
      <c r="AB8" s="15"/>
      <c r="AC8" s="15"/>
      <c r="AD8" s="15"/>
      <c r="AE8" s="15"/>
      <c r="AF8" s="15"/>
      <c r="AG8" s="15"/>
    </row>
    <row r="9" spans="1:34">
      <c r="A9" s="252" t="s">
        <v>12</v>
      </c>
      <c r="B9" s="253"/>
      <c r="C9" s="254"/>
      <c r="D9" s="165">
        <f t="shared" ref="D9:L9" si="12">D8*12</f>
        <v>9703265.7599999998</v>
      </c>
      <c r="E9" s="166">
        <f t="shared" si="12"/>
        <v>8035426.5599999987</v>
      </c>
      <c r="F9" s="167">
        <f t="shared" si="12"/>
        <v>1667839.2000000002</v>
      </c>
      <c r="G9" s="177">
        <f t="shared" si="12"/>
        <v>10636952.879999999</v>
      </c>
      <c r="H9" s="166">
        <f t="shared" si="12"/>
        <v>8567290.3200000003</v>
      </c>
      <c r="I9" s="168">
        <f t="shared" si="12"/>
        <v>2069662.56</v>
      </c>
      <c r="J9" s="169" t="s">
        <v>33</v>
      </c>
      <c r="K9" s="165">
        <f t="shared" si="12"/>
        <v>9291172.6080000009</v>
      </c>
      <c r="L9" s="166">
        <f t="shared" si="12"/>
        <v>1345780.2719999999</v>
      </c>
      <c r="M9" s="170"/>
      <c r="N9" s="169"/>
      <c r="O9" s="165">
        <f>O8*12</f>
        <v>9009087.6239999998</v>
      </c>
      <c r="P9" s="166">
        <f>P8*12</f>
        <v>1627865.2560000001</v>
      </c>
      <c r="Q9" s="170"/>
      <c r="R9" s="169"/>
      <c r="S9" s="165">
        <f>S8*12</f>
        <v>9540935.2679999992</v>
      </c>
      <c r="T9" s="166">
        <f>T8*12</f>
        <v>1096017.612</v>
      </c>
      <c r="U9" s="170"/>
      <c r="V9" s="169"/>
      <c r="W9" s="165">
        <f>W8*12</f>
        <v>9258850.284</v>
      </c>
      <c r="X9" s="166">
        <f>X8*12</f>
        <v>1378102.5959999999</v>
      </c>
      <c r="Y9" s="170"/>
      <c r="Z9" s="169"/>
      <c r="AA9" s="132"/>
      <c r="AB9" s="15"/>
      <c r="AC9" s="15"/>
      <c r="AD9" s="15"/>
      <c r="AE9" s="15"/>
      <c r="AF9" s="15"/>
      <c r="AG9" s="15"/>
    </row>
    <row r="10" spans="1:34">
      <c r="A10" s="252" t="s">
        <v>27</v>
      </c>
      <c r="B10" s="255"/>
      <c r="C10" s="256"/>
      <c r="D10" s="145"/>
      <c r="E10" s="146"/>
      <c r="F10" s="147"/>
      <c r="G10" s="257" t="s">
        <v>35</v>
      </c>
      <c r="H10" s="258"/>
      <c r="I10" s="258"/>
      <c r="J10" s="259"/>
      <c r="K10" s="151">
        <f>(K9-$H$9)/$H$9</f>
        <v>8.4493726833340305E-2</v>
      </c>
      <c r="L10" s="152">
        <f>(L9-$I$9)/$I$9</f>
        <v>-0.3497586041272352</v>
      </c>
      <c r="M10" s="150"/>
      <c r="N10" s="149"/>
      <c r="O10" s="151">
        <f>(O9-$H$9)/$H$9</f>
        <v>5.1567915583371933E-2</v>
      </c>
      <c r="P10" s="152">
        <f>(P9-$I$9)/$I$9</f>
        <v>-0.21346344691088193</v>
      </c>
      <c r="Q10" s="150"/>
      <c r="R10" s="149"/>
      <c r="S10" s="151">
        <f>(S9-$H$9)/$H$9</f>
        <v>0.11364677881022234</v>
      </c>
      <c r="T10" s="152">
        <f>(T9-$I$9)/$I$9</f>
        <v>-0.47043656623908781</v>
      </c>
      <c r="U10" s="150"/>
      <c r="V10" s="149"/>
      <c r="W10" s="151">
        <f>(W9-$H$9)/$H$9</f>
        <v>8.0720967560254181E-2</v>
      </c>
      <c r="X10" s="152">
        <f>(X9-$I$9)/$I$9</f>
        <v>-0.33414140902273465</v>
      </c>
      <c r="Y10" s="150"/>
      <c r="Z10" s="149"/>
      <c r="AA10" s="132"/>
      <c r="AB10" s="15"/>
      <c r="AC10" s="15"/>
      <c r="AD10" s="15"/>
      <c r="AE10" s="15"/>
      <c r="AF10" s="15"/>
      <c r="AG10" s="15"/>
    </row>
    <row r="11" spans="1:34">
      <c r="A11" s="252" t="s">
        <v>28</v>
      </c>
      <c r="B11" s="255"/>
      <c r="C11" s="256"/>
      <c r="D11" s="145"/>
      <c r="E11" s="146"/>
      <c r="F11" s="147"/>
      <c r="G11" s="260"/>
      <c r="H11" s="261"/>
      <c r="I11" s="261"/>
      <c r="J11" s="262"/>
      <c r="K11" s="145">
        <f>K9-$H$9</f>
        <v>723882.28800000064</v>
      </c>
      <c r="L11" s="146">
        <f>L9-$I$9</f>
        <v>-723882.28800000018</v>
      </c>
      <c r="M11" s="150"/>
      <c r="N11" s="149"/>
      <c r="O11" s="145">
        <f>O9-$H$9</f>
        <v>441797.30399999954</v>
      </c>
      <c r="P11" s="146">
        <f>P9-$I$9</f>
        <v>-441797.304</v>
      </c>
      <c r="Q11" s="150"/>
      <c r="R11" s="149"/>
      <c r="S11" s="145">
        <f>S9-$H$9</f>
        <v>973644.94799999893</v>
      </c>
      <c r="T11" s="146">
        <f>T9-$I$9</f>
        <v>-973644.94800000009</v>
      </c>
      <c r="U11" s="150"/>
      <c r="V11" s="149"/>
      <c r="W11" s="145">
        <f>W9-$H$9</f>
        <v>691559.96399999969</v>
      </c>
      <c r="X11" s="146">
        <f>X9-$I$9</f>
        <v>-691559.96400000015</v>
      </c>
      <c r="Y11" s="150"/>
      <c r="Z11" s="149"/>
      <c r="AA11" s="132"/>
      <c r="AB11" s="15"/>
      <c r="AC11" s="15"/>
      <c r="AD11" s="15"/>
      <c r="AE11" s="15"/>
      <c r="AF11" s="15"/>
      <c r="AG11" s="15"/>
    </row>
    <row r="12" spans="1:34">
      <c r="A12" s="204" t="s">
        <v>36</v>
      </c>
      <c r="B12" s="12"/>
      <c r="C12" s="13"/>
      <c r="D12" s="205"/>
      <c r="E12" s="205"/>
      <c r="F12" s="206"/>
      <c r="G12" s="138"/>
      <c r="H12" s="124"/>
      <c r="I12" s="23"/>
      <c r="J12" s="24"/>
      <c r="K12" s="138"/>
      <c r="L12" s="124"/>
      <c r="M12" s="23"/>
      <c r="N12" s="24"/>
      <c r="O12" s="138"/>
      <c r="P12" s="124"/>
      <c r="Q12" s="23"/>
      <c r="R12" s="24"/>
      <c r="S12" s="138"/>
      <c r="T12" s="124"/>
      <c r="U12" s="23"/>
      <c r="V12" s="24"/>
      <c r="W12" s="138"/>
      <c r="X12" s="124"/>
      <c r="Y12" s="23"/>
      <c r="Z12" s="24"/>
      <c r="AA12" s="132"/>
    </row>
    <row r="13" spans="1:34">
      <c r="A13" s="8" t="s">
        <v>3</v>
      </c>
      <c r="B13" s="9"/>
      <c r="C13" s="10">
        <f>C4</f>
        <v>120</v>
      </c>
      <c r="D13" s="137"/>
      <c r="E13" s="20"/>
      <c r="F13" s="127"/>
      <c r="G13" s="176">
        <v>934.47</v>
      </c>
      <c r="H13" s="174">
        <f>G13-I13</f>
        <v>816.52</v>
      </c>
      <c r="I13" s="143">
        <v>117.95</v>
      </c>
      <c r="J13" s="131">
        <f>($I13-$I4)/$I4</f>
        <v>-0.16013956137852461</v>
      </c>
      <c r="K13" s="137">
        <f>$G13-L13</f>
        <v>841.02300000000002</v>
      </c>
      <c r="L13" s="21">
        <f>($G13*10%)</f>
        <v>93.447000000000003</v>
      </c>
      <c r="M13" s="126">
        <f>L13-$I4</f>
        <v>-46.992999999999995</v>
      </c>
      <c r="N13" s="131">
        <f>($L13-$I4)/$I4</f>
        <v>-0.33461264596980916</v>
      </c>
      <c r="O13" s="137">
        <f>$G13-P13</f>
        <v>841.02300000000002</v>
      </c>
      <c r="P13" s="21">
        <f>($G13*10%)</f>
        <v>93.447000000000003</v>
      </c>
      <c r="Q13" s="126">
        <f>P13-$I4</f>
        <v>-46.992999999999995</v>
      </c>
      <c r="R13" s="131">
        <f>(P13-I4)/I4</f>
        <v>-0.33461264596980916</v>
      </c>
      <c r="S13" s="137">
        <f>$G13-T13</f>
        <v>887.74649999999997</v>
      </c>
      <c r="T13" s="21">
        <f>($G13*5%)</f>
        <v>46.723500000000001</v>
      </c>
      <c r="U13" s="126">
        <f>T13-$I4</f>
        <v>-93.716499999999996</v>
      </c>
      <c r="V13" s="131">
        <f>(T13-I4)/$I4</f>
        <v>-0.66730632298490455</v>
      </c>
      <c r="W13" s="137">
        <f>$G13-X13</f>
        <v>887.74649999999997</v>
      </c>
      <c r="X13" s="21">
        <f>($G13*5%)</f>
        <v>46.723500000000001</v>
      </c>
      <c r="Y13" s="126">
        <f>X13-$I4</f>
        <v>-93.716499999999996</v>
      </c>
      <c r="Z13" s="131">
        <f>(X13-I4)/I4</f>
        <v>-0.66730632298490455</v>
      </c>
      <c r="AA13" s="133"/>
      <c r="AB13" s="134"/>
      <c r="AE13" s="28"/>
      <c r="AH13" s="28"/>
    </row>
    <row r="14" spans="1:34">
      <c r="A14" s="8" t="s">
        <v>8</v>
      </c>
      <c r="B14" s="9"/>
      <c r="C14" s="10">
        <f t="shared" ref="C14:C16" si="13">C5</f>
        <v>98</v>
      </c>
      <c r="D14" s="137"/>
      <c r="E14" s="20"/>
      <c r="F14" s="127"/>
      <c r="G14" s="176">
        <v>1963.64</v>
      </c>
      <c r="H14" s="174">
        <f t="shared" ref="H14:H16" si="14">G14-I14</f>
        <v>1619.8300000000002</v>
      </c>
      <c r="I14" s="143">
        <v>343.81</v>
      </c>
      <c r="J14" s="131">
        <f>($I14-$I5)/$I5</f>
        <v>-0.12096031908365719</v>
      </c>
      <c r="K14" s="137">
        <f t="shared" ref="K14:K16" si="15">$G14-L14</f>
        <v>1715.8175000000001</v>
      </c>
      <c r="L14" s="21">
        <f>((G14-$G$13)*15%)+$L$13</f>
        <v>247.82250000000002</v>
      </c>
      <c r="M14" s="126">
        <f>L14-$I5</f>
        <v>-143.29749999999999</v>
      </c>
      <c r="N14" s="131">
        <f>($L14-$I5)/$I5</f>
        <v>-0.36637732665166695</v>
      </c>
      <c r="O14" s="137">
        <f>$G14-P14</f>
        <v>1664.3589999999999</v>
      </c>
      <c r="P14" s="21">
        <f>((G14-$G$13)*20%)+$P$13</f>
        <v>299.28100000000006</v>
      </c>
      <c r="Q14" s="126">
        <f>P14-$I5</f>
        <v>-91.838999999999942</v>
      </c>
      <c r="R14" s="131">
        <f>(P14-I5)/I5</f>
        <v>-0.23481028840253615</v>
      </c>
      <c r="S14" s="137">
        <f>$G14-T14</f>
        <v>1762.5410000000002</v>
      </c>
      <c r="T14" s="21">
        <f>((G14-$G$13)*15%)+$T$13</f>
        <v>201.09900000000002</v>
      </c>
      <c r="U14" s="126">
        <f>T14-$I5</f>
        <v>-190.02099999999999</v>
      </c>
      <c r="V14" s="131">
        <f>(T14-I5)/$I5</f>
        <v>-0.48583810595213739</v>
      </c>
      <c r="W14" s="137">
        <f>$G14-X14</f>
        <v>1711.0825</v>
      </c>
      <c r="X14" s="21">
        <f>((G14-$G$13)*20%)+$X$13</f>
        <v>252.55750000000003</v>
      </c>
      <c r="Y14" s="126">
        <f>X14-$I5</f>
        <v>-138.56249999999997</v>
      </c>
      <c r="Z14" s="131">
        <f>(X14-I5)/I5</f>
        <v>-0.35427106770300665</v>
      </c>
      <c r="AA14" s="133"/>
      <c r="AB14" s="134"/>
      <c r="AH14" s="28"/>
    </row>
    <row r="15" spans="1:34">
      <c r="A15" s="8" t="s">
        <v>9</v>
      </c>
      <c r="B15" s="9"/>
      <c r="C15" s="10">
        <f t="shared" si="13"/>
        <v>26</v>
      </c>
      <c r="D15" s="137"/>
      <c r="E15" s="20"/>
      <c r="F15" s="127"/>
      <c r="G15" s="176">
        <v>1683.22</v>
      </c>
      <c r="H15" s="174">
        <f t="shared" si="14"/>
        <v>1400.9</v>
      </c>
      <c r="I15" s="143">
        <v>282.32</v>
      </c>
      <c r="J15" s="131">
        <f>($I15-$I6)/$I6</f>
        <v>-0.12559234366773009</v>
      </c>
      <c r="K15" s="137">
        <f t="shared" si="15"/>
        <v>1477.4605000000001</v>
      </c>
      <c r="L15" s="21">
        <f>((G15-$G$13)*15%)+$L$13</f>
        <v>205.7595</v>
      </c>
      <c r="M15" s="126">
        <f>L15-$I6</f>
        <v>-117.1105</v>
      </c>
      <c r="N15" s="131">
        <f>($L15-$I6)/$I6</f>
        <v>-0.36271719267816771</v>
      </c>
      <c r="O15" s="137">
        <f>$G15-P15</f>
        <v>1440.0230000000001</v>
      </c>
      <c r="P15" s="21">
        <f>((G15-$G$13)*20%)+$P$13</f>
        <v>243.197</v>
      </c>
      <c r="Q15" s="126">
        <f>P15-$I6</f>
        <v>-79.673000000000002</v>
      </c>
      <c r="R15" s="131">
        <f>(P15-I6)/I6</f>
        <v>-0.24676495183820113</v>
      </c>
      <c r="S15" s="137">
        <f t="shared" ref="S15:S16" si="16">$G15-T15</f>
        <v>1524.184</v>
      </c>
      <c r="T15" s="21">
        <f>((G15-$G$13)*15%)+$T$13</f>
        <v>159.036</v>
      </c>
      <c r="U15" s="126">
        <f>T15-$I6</f>
        <v>-163.834</v>
      </c>
      <c r="V15" s="131">
        <f>(T15-I6)/$I6</f>
        <v>-0.50743023507913398</v>
      </c>
      <c r="W15" s="137">
        <f t="shared" ref="W15:W16" si="17">$G15-X15</f>
        <v>1486.7465</v>
      </c>
      <c r="X15" s="21">
        <f>((G15-$G$13)*20%)+$X$13</f>
        <v>196.4735</v>
      </c>
      <c r="Y15" s="126">
        <f>X15-$I6</f>
        <v>-126.3965</v>
      </c>
      <c r="Z15" s="131">
        <f>(X15-I6)/I6</f>
        <v>-0.39147799423916746</v>
      </c>
      <c r="AA15" s="132"/>
      <c r="AB15" s="28"/>
      <c r="AH15" s="28"/>
    </row>
    <row r="16" spans="1:34">
      <c r="A16" s="181" t="s">
        <v>10</v>
      </c>
      <c r="B16" s="171"/>
      <c r="C16" s="192">
        <f t="shared" si="13"/>
        <v>190</v>
      </c>
      <c r="D16" s="193"/>
      <c r="E16" s="194"/>
      <c r="F16" s="195"/>
      <c r="G16" s="196">
        <v>2711.87</v>
      </c>
      <c r="H16" s="197">
        <f t="shared" si="14"/>
        <v>2204.09</v>
      </c>
      <c r="I16" s="198">
        <v>507.78</v>
      </c>
      <c r="J16" s="172">
        <f>($I16-$I7)/$I7</f>
        <v>-0.1140229965278384</v>
      </c>
      <c r="K16" s="193">
        <f t="shared" si="15"/>
        <v>2351.8130000000001</v>
      </c>
      <c r="L16" s="199">
        <f>((G16-$G$13)*15%)+$L$13</f>
        <v>360.05699999999996</v>
      </c>
      <c r="M16" s="200">
        <f>L16-$I7</f>
        <v>-213.07300000000004</v>
      </c>
      <c r="N16" s="172">
        <f>($L16-$I7)/$I7</f>
        <v>-0.37177080243574762</v>
      </c>
      <c r="O16" s="193">
        <f>$G16-P16</f>
        <v>2262.9429999999998</v>
      </c>
      <c r="P16" s="199">
        <f t="shared" ref="P16" si="18">((G16-$G$13)*20%)+$P$13</f>
        <v>448.92700000000002</v>
      </c>
      <c r="Q16" s="200">
        <f>P16-$I7</f>
        <v>-124.20299999999997</v>
      </c>
      <c r="R16" s="172">
        <f>(P16-I7)/I7</f>
        <v>-0.21670999598694882</v>
      </c>
      <c r="S16" s="193">
        <f t="shared" si="16"/>
        <v>2398.5365000000002</v>
      </c>
      <c r="T16" s="199">
        <f>((G16-$G$13)*15%)+$T$13</f>
        <v>313.33349999999996</v>
      </c>
      <c r="U16" s="200">
        <f>T16-$I7</f>
        <v>-259.79650000000004</v>
      </c>
      <c r="V16" s="172">
        <f>(T16-I7)/$I7</f>
        <v>-0.45329419154467582</v>
      </c>
      <c r="W16" s="193">
        <f t="shared" si="17"/>
        <v>2309.6664999999998</v>
      </c>
      <c r="X16" s="199">
        <f>((G16-$G$13)*20%)+$X$13</f>
        <v>402.20350000000002</v>
      </c>
      <c r="Y16" s="200">
        <f>X16-$I7</f>
        <v>-170.92649999999998</v>
      </c>
      <c r="Z16" s="172">
        <f>(X16-I7)/I7</f>
        <v>-0.29823338509587699</v>
      </c>
      <c r="AA16" s="132"/>
      <c r="AB16" s="28"/>
      <c r="AG16" s="28"/>
      <c r="AH16" s="28"/>
    </row>
    <row r="17" spans="1:34">
      <c r="A17" s="201" t="s">
        <v>11</v>
      </c>
      <c r="B17" s="182"/>
      <c r="C17" s="183">
        <f>SUM(C13:C16)</f>
        <v>434</v>
      </c>
      <c r="D17" s="184"/>
      <c r="E17" s="185"/>
      <c r="F17" s="186"/>
      <c r="G17" s="187">
        <f>(G13*$C13)+(G14*$C14)+(G15*$C15)+(G16*$C16)</f>
        <v>863592.1399999999</v>
      </c>
      <c r="H17" s="185">
        <f>(H13*$C13)+(H14*$C14)+(H15*$C15)+(H16*$C16)</f>
        <v>711926.24</v>
      </c>
      <c r="I17" s="188">
        <f>(I13*$C13)+(I14*$C14)+(I15*$C15)+(I16*$C16)</f>
        <v>151665.9</v>
      </c>
      <c r="J17" s="189"/>
      <c r="K17" s="184">
        <f>(K13*$C13)+(K14*$C14)+(K15*$C15)+(K16*$C16)</f>
        <v>754331.31799999997</v>
      </c>
      <c r="L17" s="190">
        <f>(L13*$C13)+(L14*$C14)+(L15*$C15)+(L16*$C16)</f>
        <v>109260.82199999999</v>
      </c>
      <c r="M17" s="191"/>
      <c r="N17" s="189"/>
      <c r="O17" s="184">
        <f>(O13*$C13)+(O14*$C14)+(O15*$C15)+(O16*$C16)</f>
        <v>731429.71</v>
      </c>
      <c r="P17" s="190">
        <f>(P13*$C13)+(P14*$C14)+(P15*$C15)+(P16*$C16)</f>
        <v>132162.43000000002</v>
      </c>
      <c r="Q17" s="191"/>
      <c r="R17" s="189"/>
      <c r="S17" s="184">
        <f>(S13*$C13)+(S14*$C14)+(S15*$C15)+(S16*$C16)</f>
        <v>774609.31700000004</v>
      </c>
      <c r="T17" s="190">
        <f>(T13*$C13)+(T14*$C14)+(T15*$C15)+(T16*$C16)</f>
        <v>88982.822999999989</v>
      </c>
      <c r="U17" s="191"/>
      <c r="V17" s="189"/>
      <c r="W17" s="184">
        <f>(W13*$C13)+(W14*$C14)+(W15*$C15)+(W16*$C16)</f>
        <v>751707.70899999992</v>
      </c>
      <c r="X17" s="190">
        <f>(X13*$C13)+(X14*$C14)+(X15*$C15)+(X16*$C16)</f>
        <v>111884.43100000001</v>
      </c>
      <c r="Y17" s="191"/>
      <c r="Z17" s="189"/>
      <c r="AA17" s="132"/>
      <c r="AB17" s="15"/>
      <c r="AC17" s="15"/>
      <c r="AD17" s="15"/>
      <c r="AE17" s="15"/>
      <c r="AG17" s="15"/>
    </row>
    <row r="18" spans="1:34">
      <c r="A18" s="252" t="s">
        <v>12</v>
      </c>
      <c r="B18" s="253"/>
      <c r="C18" s="254"/>
      <c r="D18" s="165"/>
      <c r="E18" s="166"/>
      <c r="F18" s="167"/>
      <c r="G18" s="177">
        <f>G17*12</f>
        <v>10363105.68</v>
      </c>
      <c r="H18" s="166">
        <f>H17*12</f>
        <v>8543114.879999999</v>
      </c>
      <c r="I18" s="168">
        <f>I17*12</f>
        <v>1819990.7999999998</v>
      </c>
      <c r="J18" s="169"/>
      <c r="K18" s="165">
        <f>K17*12</f>
        <v>9051975.8159999996</v>
      </c>
      <c r="L18" s="166">
        <f>L17*12</f>
        <v>1311129.8639999998</v>
      </c>
      <c r="M18" s="170"/>
      <c r="N18" s="169"/>
      <c r="O18" s="165">
        <f>O17*12</f>
        <v>8777156.5199999996</v>
      </c>
      <c r="P18" s="166">
        <f>P17*12</f>
        <v>1585949.1600000001</v>
      </c>
      <c r="Q18" s="170"/>
      <c r="R18" s="169"/>
      <c r="S18" s="165">
        <f>S17*12</f>
        <v>9295311.8040000014</v>
      </c>
      <c r="T18" s="166">
        <f>T17*12</f>
        <v>1067793.8759999999</v>
      </c>
      <c r="U18" s="170"/>
      <c r="V18" s="169"/>
      <c r="W18" s="165">
        <f>W17*12</f>
        <v>9020492.5079999994</v>
      </c>
      <c r="X18" s="166">
        <f>X17*12</f>
        <v>1342613.1720000003</v>
      </c>
      <c r="Y18" s="170"/>
      <c r="Z18" s="169"/>
      <c r="AA18" s="15"/>
      <c r="AB18" s="15"/>
      <c r="AC18" s="15"/>
      <c r="AD18" s="15"/>
      <c r="AE18" s="15"/>
      <c r="AF18" s="15"/>
      <c r="AG18" s="15"/>
    </row>
    <row r="19" spans="1:34">
      <c r="A19" s="252" t="s">
        <v>27</v>
      </c>
      <c r="B19" s="255"/>
      <c r="C19" s="256"/>
      <c r="D19" s="145"/>
      <c r="E19" s="146"/>
      <c r="F19" s="147"/>
      <c r="G19" s="178"/>
      <c r="H19" s="152">
        <f>(H18-$H$9)/$H$9</f>
        <v>-2.8218303684147054E-3</v>
      </c>
      <c r="I19" s="153">
        <f>(I18-$I$9)/$I$9</f>
        <v>-0.1206340419087449</v>
      </c>
      <c r="J19" s="149"/>
      <c r="K19" s="151">
        <f>(K18-$H$9)/$H$9</f>
        <v>5.6573954879119738E-2</v>
      </c>
      <c r="L19" s="152">
        <f>(L18-$I$9)/$I$9</f>
        <v>-0.36650066086135324</v>
      </c>
      <c r="M19" s="150"/>
      <c r="N19" s="149"/>
      <c r="O19" s="151">
        <f>(O18-$H$9)/$H$9</f>
        <v>2.4496216675425942E-2</v>
      </c>
      <c r="P19" s="152">
        <f>(P18-$I$9)/$I$9</f>
        <v>-0.23371607012111187</v>
      </c>
      <c r="Q19" s="150"/>
      <c r="R19" s="149"/>
      <c r="S19" s="151">
        <f>(S18-$H$9)/$H$9</f>
        <v>8.4976866291138028E-2</v>
      </c>
      <c r="T19" s="152">
        <f>(T18-$I$9)/$I$9</f>
        <v>-0.48407344432031474</v>
      </c>
      <c r="U19" s="150"/>
      <c r="V19" s="149"/>
      <c r="W19" s="151">
        <f>(W18-$H$9)/$H$9</f>
        <v>5.2899128087444007E-2</v>
      </c>
      <c r="X19" s="152">
        <f>(X18-$I$9)/$I$9</f>
        <v>-0.35128885358007333</v>
      </c>
      <c r="Y19" s="150"/>
      <c r="Z19" s="149"/>
      <c r="AA19" s="15"/>
      <c r="AB19" s="15"/>
      <c r="AC19" s="15"/>
      <c r="AD19" s="15"/>
      <c r="AE19" s="15"/>
      <c r="AF19" s="15"/>
      <c r="AG19" s="15"/>
    </row>
    <row r="20" spans="1:34">
      <c r="A20" s="252" t="s">
        <v>28</v>
      </c>
      <c r="B20" s="255"/>
      <c r="C20" s="256"/>
      <c r="D20" s="145"/>
      <c r="E20" s="146"/>
      <c r="F20" s="147"/>
      <c r="G20" s="179"/>
      <c r="H20" s="146">
        <f>H18-$H$9</f>
        <v>-24175.440000001341</v>
      </c>
      <c r="I20" s="148">
        <f>I18-$I$9</f>
        <v>-249671.76000000024</v>
      </c>
      <c r="J20" s="149"/>
      <c r="K20" s="145">
        <f>K18-$H$9</f>
        <v>484685.49599999934</v>
      </c>
      <c r="L20" s="146">
        <f>L18-$I$9</f>
        <v>-758532.69600000023</v>
      </c>
      <c r="M20" s="150"/>
      <c r="N20" s="149"/>
      <c r="O20" s="145">
        <f>O18-$H$9</f>
        <v>209866.19999999925</v>
      </c>
      <c r="P20" s="146">
        <f>P18-$I$9</f>
        <v>-483713.39999999991</v>
      </c>
      <c r="Q20" s="150"/>
      <c r="R20" s="149"/>
      <c r="S20" s="145">
        <f>S18-$H$9</f>
        <v>728021.4840000011</v>
      </c>
      <c r="T20" s="146">
        <f>T18-$I$9</f>
        <v>-1001868.6840000001</v>
      </c>
      <c r="U20" s="150"/>
      <c r="V20" s="149"/>
      <c r="W20" s="145">
        <f>W18-$H$9</f>
        <v>453202.18799999915</v>
      </c>
      <c r="X20" s="146">
        <f>X18-$I$9</f>
        <v>-727049.3879999998</v>
      </c>
      <c r="Y20" s="150"/>
      <c r="Z20" s="149"/>
      <c r="AA20" s="15"/>
      <c r="AB20" s="15"/>
      <c r="AC20" s="15"/>
      <c r="AD20" s="15"/>
      <c r="AE20" s="15"/>
      <c r="AF20" s="15"/>
      <c r="AG20" s="15"/>
    </row>
    <row r="21" spans="1:34">
      <c r="A21" s="204" t="s">
        <v>37</v>
      </c>
      <c r="B21" s="12"/>
      <c r="C21" s="13"/>
      <c r="D21" s="141"/>
      <c r="E21" s="22"/>
      <c r="F21" s="142"/>
      <c r="G21" s="138"/>
      <c r="H21" s="124"/>
      <c r="I21" s="23"/>
      <c r="J21" s="24"/>
      <c r="K21" s="138"/>
      <c r="L21" s="124"/>
      <c r="M21" s="23"/>
      <c r="N21" s="24"/>
      <c r="O21" s="138"/>
      <c r="P21" s="124"/>
      <c r="Q21" s="23"/>
      <c r="R21" s="24"/>
      <c r="S21" s="138"/>
      <c r="T21" s="124"/>
      <c r="U21" s="23"/>
      <c r="V21" s="24"/>
      <c r="W21" s="138"/>
      <c r="X21" s="124"/>
      <c r="Y21" s="23"/>
      <c r="Z21" s="24"/>
      <c r="AA21" s="132"/>
    </row>
    <row r="22" spans="1:34">
      <c r="A22" s="8" t="s">
        <v>3</v>
      </c>
      <c r="B22" s="9"/>
      <c r="C22" s="10">
        <f>C4</f>
        <v>120</v>
      </c>
      <c r="D22" s="137"/>
      <c r="E22" s="20"/>
      <c r="F22" s="127"/>
      <c r="G22" s="176">
        <v>932.28</v>
      </c>
      <c r="H22" s="174">
        <f>G22-I22</f>
        <v>817</v>
      </c>
      <c r="I22" s="143">
        <v>115.28</v>
      </c>
      <c r="J22" s="131">
        <f>($I22-$I4)/$I4</f>
        <v>-0.1791512389632583</v>
      </c>
      <c r="K22" s="137">
        <f>$G22-L22</f>
        <v>839.05199999999991</v>
      </c>
      <c r="L22" s="21">
        <f>($G22*10%)</f>
        <v>93.228000000000009</v>
      </c>
      <c r="M22" s="126">
        <f>L22-$I4</f>
        <v>-47.211999999999989</v>
      </c>
      <c r="N22" s="131">
        <f>($L22-$I4)/$I4</f>
        <v>-0.33617203076046703</v>
      </c>
      <c r="O22" s="137">
        <f>$G22-P22</f>
        <v>839.05199999999991</v>
      </c>
      <c r="P22" s="21">
        <f>($G22*10%)</f>
        <v>93.228000000000009</v>
      </c>
      <c r="Q22" s="126">
        <f>P22-$I4</f>
        <v>-47.211999999999989</v>
      </c>
      <c r="R22" s="131">
        <f>(P22-I4)/I4</f>
        <v>-0.33617203076046703</v>
      </c>
      <c r="S22" s="137">
        <f>$G22-T22</f>
        <v>885.66599999999994</v>
      </c>
      <c r="T22" s="21">
        <f>($G22*5%)</f>
        <v>46.614000000000004</v>
      </c>
      <c r="U22" s="126">
        <f>T22-$I4</f>
        <v>-93.825999999999993</v>
      </c>
      <c r="V22" s="131">
        <f>(T22-I4)/$I4</f>
        <v>-0.66808601538023349</v>
      </c>
      <c r="W22" s="137">
        <f>$G22-X22</f>
        <v>885.66599999999994</v>
      </c>
      <c r="X22" s="21">
        <f>($G22*5%)</f>
        <v>46.614000000000004</v>
      </c>
      <c r="Y22" s="126">
        <f>X22-$I4</f>
        <v>-93.825999999999993</v>
      </c>
      <c r="Z22" s="131">
        <f>(X22-I4)/I4</f>
        <v>-0.66808601538023349</v>
      </c>
      <c r="AA22" s="133"/>
      <c r="AB22" s="134"/>
      <c r="AG22" s="28"/>
      <c r="AH22" s="28"/>
    </row>
    <row r="23" spans="1:34">
      <c r="A23" s="8" t="s">
        <v>8</v>
      </c>
      <c r="B23" s="9"/>
      <c r="C23" s="10">
        <f t="shared" ref="C23:C25" si="19">C5</f>
        <v>98</v>
      </c>
      <c r="D23" s="137"/>
      <c r="E23" s="20"/>
      <c r="F23" s="127"/>
      <c r="G23" s="176">
        <v>1959.04</v>
      </c>
      <c r="H23" s="174">
        <f t="shared" ref="H23:H25" si="20">G23-I23</f>
        <v>1620.83</v>
      </c>
      <c r="I23" s="143">
        <v>338.21</v>
      </c>
      <c r="J23" s="131">
        <f>($I23-$I5)/$I5</f>
        <v>-0.13527817549601151</v>
      </c>
      <c r="K23" s="137">
        <f>$G23-L23</f>
        <v>1711.798</v>
      </c>
      <c r="L23" s="21">
        <f>((G23-$G$22)*15%)+$L$22</f>
        <v>247.24199999999999</v>
      </c>
      <c r="M23" s="126">
        <f>L23-$I5</f>
        <v>-143.87800000000001</v>
      </c>
      <c r="N23" s="131">
        <f>($L23-$I5)/$I5</f>
        <v>-0.36786152587441195</v>
      </c>
      <c r="O23" s="137">
        <f t="shared" ref="O23:O25" si="21">$G23-P23</f>
        <v>1660.46</v>
      </c>
      <c r="P23" s="21">
        <f>((G23-$G$22)*20%)+$P$22</f>
        <v>298.58000000000004</v>
      </c>
      <c r="Q23" s="126">
        <f>P23-$I5</f>
        <v>-92.539999999999964</v>
      </c>
      <c r="R23" s="131">
        <f>(P23-I5)/I5</f>
        <v>-0.23660257721415412</v>
      </c>
      <c r="S23" s="137">
        <f t="shared" ref="S23:S25" si="22">$G23-T23</f>
        <v>1758.412</v>
      </c>
      <c r="T23" s="21">
        <f>((G23-$G$22)*15%)+$T$22</f>
        <v>200.62799999999999</v>
      </c>
      <c r="U23" s="126">
        <f>T23-$I5</f>
        <v>-190.49200000000002</v>
      </c>
      <c r="V23" s="131">
        <f>(T23-I5)/$I5</f>
        <v>-0.48704233994681945</v>
      </c>
      <c r="W23" s="137">
        <f t="shared" ref="W23:W25" si="23">$G23-X23</f>
        <v>1707.0740000000001</v>
      </c>
      <c r="X23" s="21">
        <f>((G23-$G$22)*20%)+$X$22</f>
        <v>251.96600000000001</v>
      </c>
      <c r="Y23" s="126">
        <f>X23-$I5</f>
        <v>-139.154</v>
      </c>
      <c r="Z23" s="131">
        <f>(X23-I5)/I5</f>
        <v>-0.35578339128656167</v>
      </c>
      <c r="AA23" s="133"/>
      <c r="AB23" s="134"/>
      <c r="AG23" s="28"/>
      <c r="AH23" s="28"/>
    </row>
    <row r="24" spans="1:34">
      <c r="A24" s="8" t="s">
        <v>9</v>
      </c>
      <c r="B24" s="9"/>
      <c r="C24" s="10">
        <f t="shared" si="19"/>
        <v>26</v>
      </c>
      <c r="D24" s="137"/>
      <c r="E24" s="20"/>
      <c r="F24" s="127"/>
      <c r="G24" s="176">
        <v>1679.328</v>
      </c>
      <c r="H24" s="174">
        <f t="shared" si="20"/>
        <v>1403.9479999999999</v>
      </c>
      <c r="I24" s="143">
        <v>275.38</v>
      </c>
      <c r="J24" s="131">
        <f>($I24-$I6)/$I6</f>
        <v>-0.14708706290457463</v>
      </c>
      <c r="K24" s="137">
        <f>$G24-L24</f>
        <v>1474.0427999999999</v>
      </c>
      <c r="L24" s="21">
        <f>((G24-$G$22)*15%)+$L$22</f>
        <v>205.2852</v>
      </c>
      <c r="M24" s="126">
        <f>L24-$I6</f>
        <v>-117.5848</v>
      </c>
      <c r="N24" s="131">
        <f>($L24-$I6)/$I6</f>
        <v>-0.36418620497413817</v>
      </c>
      <c r="O24" s="137">
        <f t="shared" si="21"/>
        <v>1436.6904</v>
      </c>
      <c r="P24" s="21">
        <f t="shared" ref="P24:P25" si="24">((G24-$G$22)*20%)+$P$22</f>
        <v>242.63760000000002</v>
      </c>
      <c r="Q24" s="126">
        <f>P24-$I6</f>
        <v>-80.232399999999984</v>
      </c>
      <c r="R24" s="131">
        <f>(P24-I6)/I6</f>
        <v>-0.24849753770867528</v>
      </c>
      <c r="S24" s="137">
        <f t="shared" si="22"/>
        <v>1520.6568</v>
      </c>
      <c r="T24" s="21">
        <f>((G24-$G$22)*15%)+$T$22</f>
        <v>158.6712</v>
      </c>
      <c r="U24" s="126">
        <f>T24-$I6</f>
        <v>-164.19880000000001</v>
      </c>
      <c r="V24" s="131">
        <f>(T24-I6)/$I6</f>
        <v>-0.50856010158887477</v>
      </c>
      <c r="W24" s="137">
        <f t="shared" si="23"/>
        <v>1483.3044</v>
      </c>
      <c r="X24" s="21">
        <f t="shared" ref="X24:X25" si="25">((G24-$G$22)*20%)+$X$22</f>
        <v>196.02360000000002</v>
      </c>
      <c r="Y24" s="126">
        <f>X24-$I6</f>
        <v>-126.84639999999999</v>
      </c>
      <c r="Z24" s="131">
        <f>(X24-I6)/I6</f>
        <v>-0.39287143432341187</v>
      </c>
      <c r="AA24" s="132"/>
      <c r="AB24" s="28"/>
      <c r="AG24" s="28"/>
      <c r="AH24" s="28"/>
    </row>
    <row r="25" spans="1:34">
      <c r="A25" s="181" t="s">
        <v>10</v>
      </c>
      <c r="B25" s="171"/>
      <c r="C25" s="192">
        <f t="shared" si="19"/>
        <v>190</v>
      </c>
      <c r="D25" s="193"/>
      <c r="E25" s="194"/>
      <c r="F25" s="195"/>
      <c r="G25" s="196">
        <v>2705.52</v>
      </c>
      <c r="H25" s="197">
        <f t="shared" si="20"/>
        <v>2208.92</v>
      </c>
      <c r="I25" s="198">
        <v>496.6</v>
      </c>
      <c r="J25" s="172">
        <f>($I25-$I7)/$I7</f>
        <v>-0.1335299146790431</v>
      </c>
      <c r="K25" s="193">
        <f>$G25-L25</f>
        <v>2346.306</v>
      </c>
      <c r="L25" s="199">
        <f>((G25-$G$22)*15%)+$L$22</f>
        <v>359.214</v>
      </c>
      <c r="M25" s="200">
        <f>L25-$I7</f>
        <v>-213.916</v>
      </c>
      <c r="N25" s="172">
        <f>($L25-$I7)/$I7</f>
        <v>-0.37324167291888399</v>
      </c>
      <c r="O25" s="193">
        <f t="shared" si="21"/>
        <v>2257.6439999999998</v>
      </c>
      <c r="P25" s="199">
        <f t="shared" si="24"/>
        <v>447.87600000000003</v>
      </c>
      <c r="Q25" s="200">
        <f>P25-$I7</f>
        <v>-125.25399999999996</v>
      </c>
      <c r="R25" s="172">
        <f>(P25-I7)/I7</f>
        <v>-0.21854378587754952</v>
      </c>
      <c r="S25" s="193">
        <f t="shared" si="22"/>
        <v>2392.92</v>
      </c>
      <c r="T25" s="199">
        <f>((G25-$G$22)*15%)+$T$22</f>
        <v>312.60000000000002</v>
      </c>
      <c r="U25" s="200">
        <f>T25-$I7</f>
        <v>-260.52999999999997</v>
      </c>
      <c r="V25" s="172">
        <f>(T25-I7)/$I7</f>
        <v>-0.45457400589744035</v>
      </c>
      <c r="W25" s="193">
        <f t="shared" si="23"/>
        <v>2304.2579999999998</v>
      </c>
      <c r="X25" s="199">
        <f t="shared" si="25"/>
        <v>401.26200000000006</v>
      </c>
      <c r="Y25" s="200">
        <f>X25-$I7</f>
        <v>-171.86799999999994</v>
      </c>
      <c r="Z25" s="172">
        <f>(X25-I7)/I7</f>
        <v>-0.29987611885610582</v>
      </c>
      <c r="AA25" s="132"/>
      <c r="AB25" s="28"/>
      <c r="AG25" s="28"/>
      <c r="AH25" s="28"/>
    </row>
    <row r="26" spans="1:34">
      <c r="A26" s="202" t="s">
        <v>11</v>
      </c>
      <c r="B26" s="182"/>
      <c r="C26" s="183">
        <f>SUM(C22:C25)</f>
        <v>434</v>
      </c>
      <c r="D26" s="184"/>
      <c r="E26" s="185"/>
      <c r="F26" s="186"/>
      <c r="G26" s="187">
        <f>(G22*$C22)+(G23*$C23)+(G24*$C24)+(G25*$C25)</f>
        <v>861570.848</v>
      </c>
      <c r="H26" s="185">
        <f>(H22*$C22)+(H23*$C23)+(H24*$C24)+(H25*$C25)</f>
        <v>713078.78799999994</v>
      </c>
      <c r="I26" s="188">
        <f>(I22*$C22)+(I23*$C23)+(I24*$C24)+(I25*$C25)</f>
        <v>148492.06</v>
      </c>
      <c r="J26" s="189"/>
      <c r="K26" s="184">
        <f>(K22*$C22)+(K23*$C23)+(K24*$C24)+(K25*$C25)</f>
        <v>752565.69680000003</v>
      </c>
      <c r="L26" s="190">
        <f>(L22*$C22)+(L23*$C23)+(L24*$C24)+(L25*$C25)</f>
        <v>109005.15120000001</v>
      </c>
      <c r="M26" s="191"/>
      <c r="N26" s="189"/>
      <c r="O26" s="184">
        <f>(O22*$C22)+(O23*$C23)+(O24*$C24)+(O25*$C25)</f>
        <v>729717.63040000002</v>
      </c>
      <c r="P26" s="190">
        <f>(P22*$C22)+(P23*$C23)+(P24*$C24)+(P25*$C25)</f>
        <v>131853.2176</v>
      </c>
      <c r="Q26" s="191"/>
      <c r="R26" s="189"/>
      <c r="S26" s="184">
        <f>(S22*$C22)+(S23*$C23)+(S24*$C24)+(S25*$C25)</f>
        <v>772796.17279999994</v>
      </c>
      <c r="T26" s="190">
        <f>(T22*$C22)+(T23*$C23)+(T24*$C24)+(T25*$C25)</f>
        <v>88774.675199999998</v>
      </c>
      <c r="U26" s="191"/>
      <c r="V26" s="189"/>
      <c r="W26" s="184">
        <f>(W22*$C22)+(W23*$C23)+(W24*$C24)+(W25*$C25)</f>
        <v>749948.10639999993</v>
      </c>
      <c r="X26" s="190">
        <f>(X22*$C22)+(X23*$C23)+(X24*$C24)+(X25*$C25)</f>
        <v>111622.74160000001</v>
      </c>
      <c r="Y26" s="191"/>
      <c r="Z26" s="189"/>
      <c r="AA26" s="132"/>
      <c r="AB26" s="15"/>
      <c r="AC26" s="15"/>
      <c r="AD26" s="15"/>
      <c r="AE26" s="15"/>
      <c r="AF26" s="15"/>
      <c r="AG26" s="15"/>
    </row>
    <row r="27" spans="1:34">
      <c r="A27" s="269" t="s">
        <v>12</v>
      </c>
      <c r="B27" s="253"/>
      <c r="C27" s="254"/>
      <c r="D27" s="165"/>
      <c r="E27" s="166"/>
      <c r="F27" s="167"/>
      <c r="G27" s="177">
        <f>G26*12</f>
        <v>10338850.175999999</v>
      </c>
      <c r="H27" s="166">
        <f>H26*12</f>
        <v>8556945.4560000002</v>
      </c>
      <c r="I27" s="168">
        <f>I26*12</f>
        <v>1781904.72</v>
      </c>
      <c r="J27" s="169"/>
      <c r="K27" s="165">
        <f>K26*12</f>
        <v>9030788.3616000004</v>
      </c>
      <c r="L27" s="166">
        <f>L26*12</f>
        <v>1308061.8144</v>
      </c>
      <c r="M27" s="170"/>
      <c r="N27" s="169"/>
      <c r="O27" s="165">
        <f>O26*12</f>
        <v>8756611.5647999998</v>
      </c>
      <c r="P27" s="166">
        <f>P26*12</f>
        <v>1582238.6112000002</v>
      </c>
      <c r="Q27" s="170"/>
      <c r="R27" s="169"/>
      <c r="S27" s="165">
        <f>S26*12</f>
        <v>9273554.0735999998</v>
      </c>
      <c r="T27" s="166">
        <f>T26*12</f>
        <v>1065296.1024</v>
      </c>
      <c r="U27" s="170"/>
      <c r="V27" s="169"/>
      <c r="W27" s="165">
        <f>W26*12</f>
        <v>8999377.2767999992</v>
      </c>
      <c r="X27" s="166">
        <f>X26*12</f>
        <v>1339472.8992000001</v>
      </c>
      <c r="Y27" s="170"/>
      <c r="Z27" s="169"/>
      <c r="AA27" s="15"/>
      <c r="AB27" s="15"/>
      <c r="AC27" s="15"/>
      <c r="AD27" s="15"/>
      <c r="AE27" s="15"/>
      <c r="AF27" s="15"/>
      <c r="AG27" s="15"/>
    </row>
    <row r="28" spans="1:34">
      <c r="A28" s="252" t="s">
        <v>27</v>
      </c>
      <c r="B28" s="255"/>
      <c r="C28" s="256"/>
      <c r="D28" s="154"/>
      <c r="E28" s="155"/>
      <c r="F28" s="156"/>
      <c r="G28" s="178"/>
      <c r="H28" s="152">
        <f>(H27-$H$9)/$H$9</f>
        <v>-1.2074837683334232E-3</v>
      </c>
      <c r="I28" s="153">
        <f>(I27-$I$9)/$I$9</f>
        <v>-0.13903611417698936</v>
      </c>
      <c r="J28" s="149"/>
      <c r="K28" s="151">
        <f>(K27-$H$9)/$H$9</f>
        <v>5.4100891213874507E-2</v>
      </c>
      <c r="L28" s="152">
        <f>(L27-$I$9)/$I$9</f>
        <v>-0.36798305207782278</v>
      </c>
      <c r="M28" s="150"/>
      <c r="N28" s="149"/>
      <c r="O28" s="151">
        <f>(O27-$H$9)/$H$9</f>
        <v>2.209814745719969E-2</v>
      </c>
      <c r="P28" s="152">
        <f>(P27-$I$9)/$I$9</f>
        <v>-0.23550889803021796</v>
      </c>
      <c r="Q28" s="150"/>
      <c r="R28" s="149"/>
      <c r="S28" s="151">
        <f>(S27-$H$9)/$H$9</f>
        <v>8.2437238288896861E-2</v>
      </c>
      <c r="T28" s="152">
        <f>(T27-$I$9)/$I$9</f>
        <v>-0.4852802949675043</v>
      </c>
      <c r="U28" s="150"/>
      <c r="V28" s="149"/>
      <c r="W28" s="151">
        <f>(W27-$H$9)/$H$9</f>
        <v>5.0434494532222048E-2</v>
      </c>
      <c r="X28" s="152">
        <f>(X27-$I$9)/$I$9</f>
        <v>-0.35280614091989948</v>
      </c>
      <c r="Y28" s="157"/>
      <c r="Z28" s="158"/>
      <c r="AA28" s="15"/>
      <c r="AB28" s="15"/>
      <c r="AC28" s="15"/>
      <c r="AD28" s="15"/>
      <c r="AE28" s="15"/>
      <c r="AF28" s="15"/>
      <c r="AG28" s="15"/>
    </row>
    <row r="29" spans="1:34" ht="15.75" thickBot="1">
      <c r="A29" s="266" t="s">
        <v>28</v>
      </c>
      <c r="B29" s="267"/>
      <c r="C29" s="268"/>
      <c r="D29" s="159"/>
      <c r="E29" s="160"/>
      <c r="F29" s="161"/>
      <c r="G29" s="180"/>
      <c r="H29" s="160">
        <f>H27-$H$9</f>
        <v>-10344.86400000006</v>
      </c>
      <c r="I29" s="162">
        <f>I27-$I$9</f>
        <v>-287757.84000000008</v>
      </c>
      <c r="J29" s="163"/>
      <c r="K29" s="159">
        <f>K27-$H$9</f>
        <v>463498.04160000011</v>
      </c>
      <c r="L29" s="160">
        <f>L27-$I$9</f>
        <v>-761600.74560000002</v>
      </c>
      <c r="M29" s="164"/>
      <c r="N29" s="163"/>
      <c r="O29" s="159">
        <f>O27-$H$9</f>
        <v>189321.24479999952</v>
      </c>
      <c r="P29" s="160">
        <f>P27-$I$9</f>
        <v>-487423.9487999999</v>
      </c>
      <c r="Q29" s="164"/>
      <c r="R29" s="163"/>
      <c r="S29" s="159">
        <f>S27-$H$9</f>
        <v>706263.75359999947</v>
      </c>
      <c r="T29" s="160">
        <f>T27-$I$9</f>
        <v>-1004366.4576000001</v>
      </c>
      <c r="U29" s="164"/>
      <c r="V29" s="163"/>
      <c r="W29" s="159">
        <f>W27-$H$9</f>
        <v>432086.95679999888</v>
      </c>
      <c r="X29" s="160">
        <f>X27-$I$9</f>
        <v>-730189.66079999995</v>
      </c>
      <c r="Y29" s="164"/>
      <c r="Z29" s="163"/>
      <c r="AA29" s="15"/>
      <c r="AB29" s="15"/>
      <c r="AC29" s="15"/>
      <c r="AD29" s="15"/>
      <c r="AE29" s="15"/>
      <c r="AF29" s="15"/>
      <c r="AG29" s="15"/>
    </row>
    <row r="30" spans="1:34">
      <c r="A30" s="144" t="s">
        <v>34</v>
      </c>
    </row>
    <row r="31" spans="1:34" ht="20.25">
      <c r="A31" s="19"/>
      <c r="G31" s="16"/>
    </row>
    <row r="32" spans="1:34" ht="20.25">
      <c r="A32" s="19"/>
    </row>
  </sheetData>
  <mergeCells count="18">
    <mergeCell ref="A28:C28"/>
    <mergeCell ref="A29:C29"/>
    <mergeCell ref="K1:N1"/>
    <mergeCell ref="O1:R1"/>
    <mergeCell ref="S1:V1"/>
    <mergeCell ref="B2:C2"/>
    <mergeCell ref="A9:C9"/>
    <mergeCell ref="A11:C11"/>
    <mergeCell ref="A10:C10"/>
    <mergeCell ref="A19:C19"/>
    <mergeCell ref="A20:C20"/>
    <mergeCell ref="G1:J1"/>
    <mergeCell ref="G10:J11"/>
    <mergeCell ref="A18:C18"/>
    <mergeCell ref="A27:C27"/>
    <mergeCell ref="W1:Z1"/>
    <mergeCell ref="D3:F3"/>
    <mergeCell ref="D1:F1"/>
  </mergeCells>
  <pageMargins left="0.7" right="0.7" top="0.75" bottom="0.75" header="0.3" footer="0.3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7CDC-06FE-4652-96FB-B1F2D6218234}">
  <dimension ref="A1:AH14"/>
  <sheetViews>
    <sheetView showGridLines="0" zoomScale="85" zoomScaleNormal="85" zoomScaleSheetLayoutView="100" workbookViewId="0">
      <selection activeCell="D57" sqref="D57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10" width="11.5" style="1" customWidth="1"/>
    <col min="11" max="14" width="12.125" style="1" hidden="1" customWidth="1"/>
    <col min="15" max="18" width="12.125" style="1" customWidth="1"/>
    <col min="19" max="22" width="12.125" style="1" hidden="1" customWidth="1"/>
    <col min="23" max="26" width="12.125" style="1" customWidth="1"/>
    <col min="27" max="27" width="8.125" style="14" customWidth="1"/>
    <col min="28" max="28" width="8.375" style="14" customWidth="1"/>
    <col min="29" max="32" width="6.375" style="14" customWidth="1"/>
    <col min="33" max="34" width="6.375" style="14"/>
    <col min="35" max="16384" width="6.375" style="1"/>
  </cols>
  <sheetData>
    <row r="1" spans="1:34" ht="18.75">
      <c r="A1" s="2"/>
      <c r="B1" s="3"/>
      <c r="C1" s="4"/>
      <c r="D1" s="245" t="s">
        <v>13</v>
      </c>
      <c r="E1" s="246"/>
      <c r="F1" s="247"/>
      <c r="G1" s="245" t="s">
        <v>14</v>
      </c>
      <c r="H1" s="246"/>
      <c r="I1" s="246"/>
      <c r="J1" s="247"/>
      <c r="K1" s="245" t="s">
        <v>29</v>
      </c>
      <c r="L1" s="246"/>
      <c r="M1" s="246"/>
      <c r="N1" s="247"/>
      <c r="O1" s="245" t="s">
        <v>30</v>
      </c>
      <c r="P1" s="246"/>
      <c r="Q1" s="246"/>
      <c r="R1" s="247"/>
      <c r="S1" s="245" t="s">
        <v>31</v>
      </c>
      <c r="T1" s="246"/>
      <c r="U1" s="246"/>
      <c r="V1" s="247"/>
      <c r="W1" s="245" t="s">
        <v>32</v>
      </c>
      <c r="X1" s="246"/>
      <c r="Y1" s="246"/>
      <c r="Z1" s="247"/>
    </row>
    <row r="2" spans="1:34">
      <c r="A2" s="25"/>
      <c r="B2" s="248" t="s">
        <v>2</v>
      </c>
      <c r="C2" s="248"/>
      <c r="D2" s="140" t="s">
        <v>17</v>
      </c>
      <c r="E2" s="27" t="s">
        <v>15</v>
      </c>
      <c r="F2" s="26" t="s">
        <v>16</v>
      </c>
      <c r="G2" s="135" t="s">
        <v>17</v>
      </c>
      <c r="H2" s="129" t="s">
        <v>15</v>
      </c>
      <c r="I2" s="5" t="s">
        <v>16</v>
      </c>
      <c r="J2" s="130" t="s">
        <v>5</v>
      </c>
      <c r="K2" s="135" t="s">
        <v>15</v>
      </c>
      <c r="L2" s="5" t="s">
        <v>16</v>
      </c>
      <c r="M2" s="129" t="s">
        <v>24</v>
      </c>
      <c r="N2" s="130" t="s">
        <v>5</v>
      </c>
      <c r="O2" s="135" t="s">
        <v>15</v>
      </c>
      <c r="P2" s="5" t="s">
        <v>16</v>
      </c>
      <c r="Q2" s="129" t="s">
        <v>24</v>
      </c>
      <c r="R2" s="130" t="s">
        <v>5</v>
      </c>
      <c r="S2" s="135" t="s">
        <v>15</v>
      </c>
      <c r="T2" s="5" t="s">
        <v>16</v>
      </c>
      <c r="U2" s="129" t="s">
        <v>24</v>
      </c>
      <c r="V2" s="130" t="s">
        <v>5</v>
      </c>
      <c r="W2" s="135" t="s">
        <v>15</v>
      </c>
      <c r="X2" s="5" t="s">
        <v>16</v>
      </c>
      <c r="Y2" s="129" t="s">
        <v>24</v>
      </c>
      <c r="Z2" s="130" t="s">
        <v>5</v>
      </c>
    </row>
    <row r="3" spans="1:34">
      <c r="A3" s="6" t="s">
        <v>25</v>
      </c>
      <c r="B3" s="128"/>
      <c r="C3" s="139"/>
      <c r="D3" s="249"/>
      <c r="E3" s="250"/>
      <c r="F3" s="251"/>
      <c r="G3" s="175"/>
      <c r="H3" s="173"/>
      <c r="I3" s="125"/>
      <c r="J3" s="7"/>
      <c r="K3" s="136"/>
      <c r="L3" s="125"/>
      <c r="M3" s="125"/>
      <c r="N3" s="7"/>
      <c r="O3" s="136"/>
      <c r="P3" s="125"/>
      <c r="Q3" s="125"/>
      <c r="R3" s="7"/>
      <c r="S3" s="136"/>
      <c r="T3" s="125"/>
      <c r="U3" s="125"/>
      <c r="V3" s="7"/>
      <c r="W3" s="136"/>
      <c r="X3" s="125"/>
      <c r="Y3" s="125"/>
      <c r="Z3" s="7"/>
    </row>
    <row r="4" spans="1:34">
      <c r="A4" s="8" t="s">
        <v>3</v>
      </c>
      <c r="B4" s="9"/>
      <c r="C4" s="10">
        <v>35</v>
      </c>
      <c r="D4" s="137">
        <v>694.28</v>
      </c>
      <c r="E4" s="20">
        <f>D4-F4</f>
        <v>606.80999999999995</v>
      </c>
      <c r="F4" s="127">
        <v>87.47</v>
      </c>
      <c r="G4" s="176">
        <v>758.88</v>
      </c>
      <c r="H4" s="174">
        <f>G4-I4</f>
        <v>642.15</v>
      </c>
      <c r="I4" s="143">
        <v>116.73</v>
      </c>
      <c r="J4" s="131" t="s">
        <v>33</v>
      </c>
      <c r="K4" s="137">
        <f>$G4-L4</f>
        <v>682.99199999999996</v>
      </c>
      <c r="L4" s="21">
        <f>($G4*10%)</f>
        <v>75.888000000000005</v>
      </c>
      <c r="M4" s="126">
        <f>L4-$I4</f>
        <v>-40.841999999999999</v>
      </c>
      <c r="N4" s="131">
        <f>($L4-$I4)/$I4</f>
        <v>-0.34988434849653044</v>
      </c>
      <c r="O4" s="137">
        <f>$G4-P4</f>
        <v>682.99199999999996</v>
      </c>
      <c r="P4" s="21">
        <f>($G4*10%)</f>
        <v>75.888000000000005</v>
      </c>
      <c r="Q4" s="126">
        <f>P4-$I4</f>
        <v>-40.841999999999999</v>
      </c>
      <c r="R4" s="131">
        <f>(P4-I4)/I4</f>
        <v>-0.34988434849653044</v>
      </c>
      <c r="S4" s="137">
        <f>$G4-T4</f>
        <v>720.93600000000004</v>
      </c>
      <c r="T4" s="21">
        <f>($G4*5%)</f>
        <v>37.944000000000003</v>
      </c>
      <c r="U4" s="126">
        <f>T4-$I4</f>
        <v>-78.786000000000001</v>
      </c>
      <c r="V4" s="131">
        <f>(T4-I4)/$I4</f>
        <v>-0.67494217424826519</v>
      </c>
      <c r="W4" s="137">
        <f>$G4-X4</f>
        <v>720.93600000000004</v>
      </c>
      <c r="X4" s="21">
        <f>($G4*5%)</f>
        <v>37.944000000000003</v>
      </c>
      <c r="Y4" s="126">
        <f>X4-$I4</f>
        <v>-78.786000000000001</v>
      </c>
      <c r="Z4" s="131">
        <f>(X4-I4)/I4</f>
        <v>-0.67494217424826519</v>
      </c>
      <c r="AA4" s="133"/>
      <c r="AB4" s="28"/>
      <c r="AG4" s="28"/>
      <c r="AH4" s="28"/>
    </row>
    <row r="5" spans="1:34">
      <c r="A5" s="8" t="s">
        <v>8</v>
      </c>
      <c r="B5" s="9"/>
      <c r="C5" s="10">
        <v>22</v>
      </c>
      <c r="D5" s="137">
        <v>1458.27</v>
      </c>
      <c r="E5" s="20">
        <f t="shared" ref="E5:E7" si="0">D5-F5</f>
        <v>1274.55</v>
      </c>
      <c r="F5" s="127">
        <v>183.72</v>
      </c>
      <c r="G5" s="176">
        <v>1593.99</v>
      </c>
      <c r="H5" s="174">
        <f t="shared" ref="H5:H7" si="1">G5-I5</f>
        <v>1348.8</v>
      </c>
      <c r="I5" s="143">
        <v>245.19</v>
      </c>
      <c r="J5" s="131" t="s">
        <v>33</v>
      </c>
      <c r="K5" s="137">
        <f t="shared" ref="K5:K7" si="2">$G5-L5</f>
        <v>1392.8355000000001</v>
      </c>
      <c r="L5" s="21">
        <f>((G5-$G$4)*15%)+$L$4</f>
        <v>201.15449999999998</v>
      </c>
      <c r="M5" s="126">
        <f t="shared" ref="M5:M7" si="3">L5-$I5</f>
        <v>-44.035500000000013</v>
      </c>
      <c r="N5" s="131">
        <f t="shared" ref="N5:N7" si="4">($L5-$I5)/$I5</f>
        <v>-0.17959745503487098</v>
      </c>
      <c r="O5" s="137">
        <f>$G5-P5</f>
        <v>1351.08</v>
      </c>
      <c r="P5" s="21">
        <f>((G5-$G$4)*20%)+$P$4</f>
        <v>242.91000000000003</v>
      </c>
      <c r="Q5" s="126">
        <f t="shared" ref="Q5:Q7" si="5">P5-$I5</f>
        <v>-2.2799999999999727</v>
      </c>
      <c r="R5" s="131">
        <f t="shared" ref="R5:R7" si="6">(P5-I5)/I5</f>
        <v>-9.2989110485744639E-3</v>
      </c>
      <c r="S5" s="137">
        <f>$G5-T5</f>
        <v>1430.7795000000001</v>
      </c>
      <c r="T5" s="21">
        <f>((G5-$G$4)*15%)+$T$4</f>
        <v>163.2105</v>
      </c>
      <c r="U5" s="126">
        <f t="shared" ref="U5:U7" si="7">T5-$I5</f>
        <v>-81.979500000000002</v>
      </c>
      <c r="V5" s="131">
        <f t="shared" ref="V5:V7" si="8">(T5-I5)/$I5</f>
        <v>-0.33435091153799096</v>
      </c>
      <c r="W5" s="137">
        <f t="shared" ref="W5:W7" si="9">$G5-X5</f>
        <v>1389.0239999999999</v>
      </c>
      <c r="X5" s="21">
        <f>((G5-$G$4)*20%)+$X$4</f>
        <v>204.96600000000001</v>
      </c>
      <c r="Y5" s="126">
        <f>X5-$I5</f>
        <v>-40.22399999999999</v>
      </c>
      <c r="Z5" s="131">
        <f>(X5-I5)/I5</f>
        <v>-0.16405236755169456</v>
      </c>
      <c r="AA5" s="133"/>
      <c r="AB5" s="15"/>
      <c r="AG5" s="28"/>
      <c r="AH5" s="28"/>
    </row>
    <row r="6" spans="1:34">
      <c r="A6" s="8" t="s">
        <v>9</v>
      </c>
      <c r="B6" s="9"/>
      <c r="C6" s="10">
        <v>13</v>
      </c>
      <c r="D6" s="137">
        <v>1249.96</v>
      </c>
      <c r="E6" s="20">
        <f t="shared" si="0"/>
        <v>1092.53</v>
      </c>
      <c r="F6" s="127">
        <v>157.43</v>
      </c>
      <c r="G6" s="176">
        <v>1366.29</v>
      </c>
      <c r="H6" s="174">
        <f t="shared" si="1"/>
        <v>1156.17</v>
      </c>
      <c r="I6" s="143">
        <v>210.12</v>
      </c>
      <c r="J6" s="131" t="s">
        <v>33</v>
      </c>
      <c r="K6" s="137">
        <f t="shared" si="2"/>
        <v>1199.2905000000001</v>
      </c>
      <c r="L6" s="21">
        <f>((G6-$G$4)*15%)+$L$4</f>
        <v>166.99950000000001</v>
      </c>
      <c r="M6" s="126">
        <f t="shared" si="3"/>
        <v>-43.120499999999993</v>
      </c>
      <c r="N6" s="131">
        <f t="shared" si="4"/>
        <v>-0.20521844660194172</v>
      </c>
      <c r="O6" s="137">
        <f>$G6-P6</f>
        <v>1168.92</v>
      </c>
      <c r="P6" s="21">
        <f>((G6-$G$4)*20%)+$P$4</f>
        <v>197.37</v>
      </c>
      <c r="Q6" s="126">
        <f t="shared" si="5"/>
        <v>-12.75</v>
      </c>
      <c r="R6" s="131">
        <f t="shared" si="6"/>
        <v>-6.0679611650485438E-2</v>
      </c>
      <c r="S6" s="137">
        <f t="shared" ref="S6:S7" si="10">$G6-T6</f>
        <v>1237.2345</v>
      </c>
      <c r="T6" s="21">
        <f>((G6-$G$4)*15%)+$T$4</f>
        <v>129.05549999999999</v>
      </c>
      <c r="U6" s="126">
        <f t="shared" si="7"/>
        <v>-81.06450000000001</v>
      </c>
      <c r="V6" s="131">
        <f t="shared" si="8"/>
        <v>-0.38580097087378645</v>
      </c>
      <c r="W6" s="137">
        <f t="shared" si="9"/>
        <v>1206.864</v>
      </c>
      <c r="X6" s="21">
        <f>((G6-$G$4)*20%)+$X$4</f>
        <v>159.42599999999999</v>
      </c>
      <c r="Y6" s="126">
        <f>X6-$I6</f>
        <v>-50.694000000000017</v>
      </c>
      <c r="Z6" s="131">
        <f>(X6-I6)/I6</f>
        <v>-0.24126213592233017</v>
      </c>
      <c r="AA6" s="132"/>
      <c r="AB6" s="28"/>
      <c r="AG6" s="28"/>
      <c r="AH6" s="28"/>
    </row>
    <row r="7" spans="1:34">
      <c r="A7" s="181" t="s">
        <v>10</v>
      </c>
      <c r="B7" s="171"/>
      <c r="C7" s="192">
        <v>54</v>
      </c>
      <c r="D7" s="193">
        <v>2013.84</v>
      </c>
      <c r="E7" s="194">
        <f t="shared" si="0"/>
        <v>1760.1299999999999</v>
      </c>
      <c r="F7" s="195">
        <v>253.71</v>
      </c>
      <c r="G7" s="196">
        <v>2201.2600000000002</v>
      </c>
      <c r="H7" s="197">
        <f t="shared" si="1"/>
        <v>1862.65</v>
      </c>
      <c r="I7" s="198">
        <v>338.61</v>
      </c>
      <c r="J7" s="172" t="s">
        <v>33</v>
      </c>
      <c r="K7" s="193">
        <f t="shared" si="2"/>
        <v>1909.0150000000003</v>
      </c>
      <c r="L7" s="199">
        <f>((G7-$G$4)*15%)+$L$4</f>
        <v>292.245</v>
      </c>
      <c r="M7" s="200">
        <f t="shared" si="3"/>
        <v>-46.365000000000009</v>
      </c>
      <c r="N7" s="172">
        <f t="shared" si="4"/>
        <v>-0.13692743864623019</v>
      </c>
      <c r="O7" s="193">
        <f>$G7-P7</f>
        <v>1836.8960000000002</v>
      </c>
      <c r="P7" s="199">
        <f>((G7-$G$4)*20%)+$P$4</f>
        <v>364.36400000000003</v>
      </c>
      <c r="Q7" s="200">
        <f t="shared" si="5"/>
        <v>25.754000000000019</v>
      </c>
      <c r="R7" s="172">
        <f t="shared" si="6"/>
        <v>7.605800183101509E-2</v>
      </c>
      <c r="S7" s="193">
        <f t="shared" si="10"/>
        <v>1946.9590000000003</v>
      </c>
      <c r="T7" s="199">
        <f>((G7-$G$4)*15%)+$T$4</f>
        <v>254.30099999999999</v>
      </c>
      <c r="U7" s="200">
        <f t="shared" si="7"/>
        <v>-84.309000000000026</v>
      </c>
      <c r="V7" s="172">
        <f t="shared" si="8"/>
        <v>-0.24898555860724733</v>
      </c>
      <c r="W7" s="193">
        <f t="shared" si="9"/>
        <v>1874.8400000000001</v>
      </c>
      <c r="X7" s="199">
        <f>((G7-$G$4)*20%)+$X$4</f>
        <v>326.42000000000007</v>
      </c>
      <c r="Y7" s="200">
        <f>X7-$I7</f>
        <v>-12.189999999999941</v>
      </c>
      <c r="Z7" s="172">
        <f>(X7-I7)/I7</f>
        <v>-3.6000118130001889E-2</v>
      </c>
      <c r="AA7" s="132"/>
      <c r="AB7" s="28"/>
      <c r="AG7" s="28"/>
      <c r="AH7" s="28"/>
    </row>
    <row r="8" spans="1:34">
      <c r="A8" s="201" t="s">
        <v>11</v>
      </c>
      <c r="B8" s="182"/>
      <c r="C8" s="183">
        <f>SUM(C4:C7)</f>
        <v>124</v>
      </c>
      <c r="D8" s="184">
        <f t="shared" ref="D8:L8" si="11">(D4*$C4)+(D5*$C5)+(D6*$C6)+(D7*$C7)</f>
        <v>181378.58000000002</v>
      </c>
      <c r="E8" s="185">
        <f t="shared" si="11"/>
        <v>158528.35999999999</v>
      </c>
      <c r="F8" s="186">
        <f t="shared" si="11"/>
        <v>22850.22</v>
      </c>
      <c r="G8" s="187">
        <f t="shared" si="11"/>
        <v>198258.39</v>
      </c>
      <c r="H8" s="185">
        <f t="shared" si="11"/>
        <v>167762.16</v>
      </c>
      <c r="I8" s="188">
        <f t="shared" si="11"/>
        <v>30496.230000000003</v>
      </c>
      <c r="J8" s="189" t="s">
        <v>33</v>
      </c>
      <c r="K8" s="184">
        <f t="shared" si="11"/>
        <v>173224.6875</v>
      </c>
      <c r="L8" s="190">
        <f t="shared" si="11"/>
        <v>25033.702499999999</v>
      </c>
      <c r="M8" s="191"/>
      <c r="N8" s="189"/>
      <c r="O8" s="184">
        <f>(O4*$C4)+(O5*$C5)+(O6*$C6)+(O7*$C7)</f>
        <v>168016.82400000002</v>
      </c>
      <c r="P8" s="190">
        <f>(P4*$C4)+(P5*$C5)+(P6*$C6)+(P7*$C7)</f>
        <v>30241.566000000003</v>
      </c>
      <c r="Q8" s="191"/>
      <c r="R8" s="189"/>
      <c r="S8" s="184">
        <f>(S4*$C4)+(S5*$C5)+(S6*$C6)+(S7*$C7)</f>
        <v>177929.74350000004</v>
      </c>
      <c r="T8" s="190">
        <f>(T4*$C4)+(T5*$C5)+(T6*$C6)+(T7*$C7)</f>
        <v>20328.646499999999</v>
      </c>
      <c r="U8" s="191"/>
      <c r="V8" s="189"/>
      <c r="W8" s="184">
        <f>(W4*$C4)+(W5*$C5)+(W6*$C6)+(W7*$C7)</f>
        <v>172721.88</v>
      </c>
      <c r="X8" s="190">
        <f>(X4*$C4)+(X5*$C5)+(X6*$C6)+(X7*$C7)</f>
        <v>25536.510000000002</v>
      </c>
      <c r="Y8" s="191"/>
      <c r="Z8" s="189"/>
      <c r="AA8" s="132"/>
      <c r="AB8" s="15"/>
      <c r="AC8" s="15"/>
      <c r="AD8" s="15"/>
      <c r="AE8" s="15"/>
      <c r="AF8" s="15"/>
      <c r="AG8" s="15"/>
    </row>
    <row r="9" spans="1:34">
      <c r="A9" s="252" t="s">
        <v>12</v>
      </c>
      <c r="B9" s="253"/>
      <c r="C9" s="254"/>
      <c r="D9" s="165">
        <f t="shared" ref="D9:L9" si="12">D8*12</f>
        <v>2176542.96</v>
      </c>
      <c r="E9" s="166">
        <f t="shared" si="12"/>
        <v>1902340.3199999998</v>
      </c>
      <c r="F9" s="167">
        <f t="shared" si="12"/>
        <v>274202.64</v>
      </c>
      <c r="G9" s="177">
        <f t="shared" si="12"/>
        <v>2379100.6800000002</v>
      </c>
      <c r="H9" s="166">
        <f t="shared" si="12"/>
        <v>2013145.92</v>
      </c>
      <c r="I9" s="168">
        <f t="shared" si="12"/>
        <v>365954.76</v>
      </c>
      <c r="J9" s="169" t="s">
        <v>33</v>
      </c>
      <c r="K9" s="165">
        <f t="shared" si="12"/>
        <v>2078696.25</v>
      </c>
      <c r="L9" s="166">
        <f t="shared" si="12"/>
        <v>300404.43</v>
      </c>
      <c r="M9" s="170"/>
      <c r="N9" s="169"/>
      <c r="O9" s="165">
        <f>O8*12</f>
        <v>2016201.8880000003</v>
      </c>
      <c r="P9" s="166">
        <f>P8*12</f>
        <v>362898.79200000002</v>
      </c>
      <c r="Q9" s="170"/>
      <c r="R9" s="169"/>
      <c r="S9" s="165">
        <f>S8*12</f>
        <v>2135156.9220000003</v>
      </c>
      <c r="T9" s="166">
        <f>T8*12</f>
        <v>243943.75799999997</v>
      </c>
      <c r="U9" s="170"/>
      <c r="V9" s="169"/>
      <c r="W9" s="165">
        <f>W8*12</f>
        <v>2072662.56</v>
      </c>
      <c r="X9" s="166">
        <f>X8*12</f>
        <v>306438.12</v>
      </c>
      <c r="Y9" s="170"/>
      <c r="Z9" s="169"/>
      <c r="AA9" s="132"/>
      <c r="AB9" s="15"/>
      <c r="AC9" s="15"/>
      <c r="AD9" s="15"/>
      <c r="AE9" s="15"/>
      <c r="AF9" s="15"/>
      <c r="AG9" s="15"/>
    </row>
    <row r="10" spans="1:34">
      <c r="A10" s="252" t="s">
        <v>27</v>
      </c>
      <c r="B10" s="255"/>
      <c r="C10" s="256"/>
      <c r="D10" s="145"/>
      <c r="E10" s="146"/>
      <c r="F10" s="147"/>
      <c r="G10" s="257" t="s">
        <v>35</v>
      </c>
      <c r="H10" s="258"/>
      <c r="I10" s="258"/>
      <c r="J10" s="259"/>
      <c r="K10" s="151">
        <f>(K9-$H$9)/$H$9</f>
        <v>3.256114191662772E-2</v>
      </c>
      <c r="L10" s="152">
        <f>(L9-$I$9)/$I$9</f>
        <v>-0.17912140287504394</v>
      </c>
      <c r="M10" s="150"/>
      <c r="N10" s="149"/>
      <c r="O10" s="151">
        <f>(O9-$H$9)/$H$9</f>
        <v>1.5180062059288494E-3</v>
      </c>
      <c r="P10" s="152">
        <f>(P9-$I$9)/$I$9</f>
        <v>-8.3506715420233728E-3</v>
      </c>
      <c r="Q10" s="150"/>
      <c r="R10" s="149"/>
      <c r="S10" s="151">
        <f>(S9-$H$9)/$H$9</f>
        <v>6.0607132740780327E-2</v>
      </c>
      <c r="T10" s="152">
        <f>(T9-$I$9)/$I$9</f>
        <v>-0.3334046044379913</v>
      </c>
      <c r="U10" s="150"/>
      <c r="V10" s="149"/>
      <c r="W10" s="151">
        <f>(W9-$H$9)/$H$9</f>
        <v>2.9563997030081224E-2</v>
      </c>
      <c r="X10" s="152">
        <f>(X9-$I$9)/$I$9</f>
        <v>-0.16263387310497071</v>
      </c>
      <c r="Y10" s="150"/>
      <c r="Z10" s="149"/>
      <c r="AA10" s="132"/>
      <c r="AB10" s="15"/>
      <c r="AC10" s="15"/>
      <c r="AD10" s="15"/>
      <c r="AE10" s="15"/>
      <c r="AF10" s="15"/>
      <c r="AG10" s="15"/>
    </row>
    <row r="11" spans="1:34" ht="15.75" thickBot="1">
      <c r="A11" s="266" t="s">
        <v>28</v>
      </c>
      <c r="B11" s="267"/>
      <c r="C11" s="268"/>
      <c r="D11" s="159"/>
      <c r="E11" s="160"/>
      <c r="F11" s="161"/>
      <c r="G11" s="263"/>
      <c r="H11" s="264"/>
      <c r="I11" s="264"/>
      <c r="J11" s="265"/>
      <c r="K11" s="159">
        <f>K9-$H$9</f>
        <v>65550.330000000075</v>
      </c>
      <c r="L11" s="160">
        <f>L9-$I$9</f>
        <v>-65550.330000000016</v>
      </c>
      <c r="M11" s="164"/>
      <c r="N11" s="163"/>
      <c r="O11" s="159">
        <f>O9-$H$9</f>
        <v>3055.9680000003427</v>
      </c>
      <c r="P11" s="160">
        <f>P9-$I$9</f>
        <v>-3055.9679999999935</v>
      </c>
      <c r="Q11" s="164"/>
      <c r="R11" s="163"/>
      <c r="S11" s="159">
        <f>S9-$H$9</f>
        <v>122011.00200000033</v>
      </c>
      <c r="T11" s="160">
        <f>T9-$I$9</f>
        <v>-122011.00200000004</v>
      </c>
      <c r="U11" s="164"/>
      <c r="V11" s="163"/>
      <c r="W11" s="159">
        <f>W9-$H$9</f>
        <v>59516.64000000013</v>
      </c>
      <c r="X11" s="160">
        <f>X9-$I$9</f>
        <v>-59516.640000000014</v>
      </c>
      <c r="Y11" s="164"/>
      <c r="Z11" s="163"/>
      <c r="AA11" s="132"/>
      <c r="AB11" s="15"/>
      <c r="AC11" s="15"/>
      <c r="AD11" s="15"/>
      <c r="AE11" s="15"/>
      <c r="AF11" s="15"/>
      <c r="AG11" s="15"/>
    </row>
    <row r="12" spans="1:34">
      <c r="A12" s="144" t="s">
        <v>34</v>
      </c>
    </row>
    <row r="13" spans="1:34" ht="20.25">
      <c r="A13" s="19"/>
      <c r="G13" s="16"/>
    </row>
    <row r="14" spans="1:34" ht="20.25">
      <c r="A14" s="19"/>
    </row>
  </sheetData>
  <mergeCells count="12">
    <mergeCell ref="W1:Z1"/>
    <mergeCell ref="D1:F1"/>
    <mergeCell ref="G1:J1"/>
    <mergeCell ref="K1:N1"/>
    <mergeCell ref="O1:R1"/>
    <mergeCell ref="S1:V1"/>
    <mergeCell ref="B2:C2"/>
    <mergeCell ref="D3:F3"/>
    <mergeCell ref="A9:C9"/>
    <mergeCell ref="A10:C10"/>
    <mergeCell ref="G10:J11"/>
    <mergeCell ref="A11:C11"/>
  </mergeCells>
  <pageMargins left="0.7" right="0.7" top="0.75" bottom="0.75" header="0.3" footer="0.3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5DC46-CD3F-4DC2-89D6-42C60AF4C742}">
  <dimension ref="A1:AH23"/>
  <sheetViews>
    <sheetView showGridLines="0" zoomScale="85" zoomScaleNormal="85" zoomScaleSheetLayoutView="100" workbookViewId="0">
      <selection activeCell="P33" sqref="P33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10" width="11.5" style="1" customWidth="1"/>
    <col min="11" max="14" width="12.125" style="1" hidden="1" customWidth="1"/>
    <col min="15" max="18" width="12.125" style="1" customWidth="1"/>
    <col min="19" max="22" width="12.125" style="1" hidden="1" customWidth="1"/>
    <col min="23" max="26" width="12.125" style="1" customWidth="1"/>
    <col min="27" max="27" width="8.125" style="14" customWidth="1"/>
    <col min="28" max="28" width="8.375" style="14" customWidth="1"/>
    <col min="29" max="32" width="6.375" style="14" customWidth="1"/>
    <col min="33" max="34" width="6.375" style="14"/>
    <col min="35" max="16384" width="6.375" style="1"/>
  </cols>
  <sheetData>
    <row r="1" spans="1:34" ht="18.75">
      <c r="A1" s="2"/>
      <c r="B1" s="3"/>
      <c r="C1" s="4"/>
      <c r="D1" s="245" t="s">
        <v>13</v>
      </c>
      <c r="E1" s="246"/>
      <c r="F1" s="247"/>
      <c r="G1" s="245" t="s">
        <v>14</v>
      </c>
      <c r="H1" s="246"/>
      <c r="I1" s="246"/>
      <c r="J1" s="247"/>
      <c r="K1" s="245" t="s">
        <v>29</v>
      </c>
      <c r="L1" s="246"/>
      <c r="M1" s="246"/>
      <c r="N1" s="247"/>
      <c r="O1" s="245" t="s">
        <v>30</v>
      </c>
      <c r="P1" s="246"/>
      <c r="Q1" s="246"/>
      <c r="R1" s="247"/>
      <c r="S1" s="245" t="s">
        <v>31</v>
      </c>
      <c r="T1" s="246"/>
      <c r="U1" s="246"/>
      <c r="V1" s="247"/>
      <c r="W1" s="245" t="s">
        <v>32</v>
      </c>
      <c r="X1" s="246"/>
      <c r="Y1" s="246"/>
      <c r="Z1" s="247"/>
    </row>
    <row r="2" spans="1:34">
      <c r="A2" s="25"/>
      <c r="B2" s="248" t="s">
        <v>2</v>
      </c>
      <c r="C2" s="248"/>
      <c r="D2" s="140" t="s">
        <v>17</v>
      </c>
      <c r="E2" s="27" t="s">
        <v>15</v>
      </c>
      <c r="F2" s="26" t="s">
        <v>16</v>
      </c>
      <c r="G2" s="135" t="s">
        <v>17</v>
      </c>
      <c r="H2" s="129" t="s">
        <v>15</v>
      </c>
      <c r="I2" s="5" t="s">
        <v>16</v>
      </c>
      <c r="J2" s="130" t="s">
        <v>5</v>
      </c>
      <c r="K2" s="135" t="s">
        <v>15</v>
      </c>
      <c r="L2" s="5" t="s">
        <v>16</v>
      </c>
      <c r="M2" s="129" t="s">
        <v>24</v>
      </c>
      <c r="N2" s="130" t="s">
        <v>5</v>
      </c>
      <c r="O2" s="135" t="s">
        <v>15</v>
      </c>
      <c r="P2" s="5" t="s">
        <v>16</v>
      </c>
      <c r="Q2" s="129" t="s">
        <v>24</v>
      </c>
      <c r="R2" s="130" t="s">
        <v>5</v>
      </c>
      <c r="S2" s="135" t="s">
        <v>15</v>
      </c>
      <c r="T2" s="5" t="s">
        <v>16</v>
      </c>
      <c r="U2" s="129" t="s">
        <v>24</v>
      </c>
      <c r="V2" s="130" t="s">
        <v>5</v>
      </c>
      <c r="W2" s="135" t="s">
        <v>15</v>
      </c>
      <c r="X2" s="5" t="s">
        <v>16</v>
      </c>
      <c r="Y2" s="129" t="s">
        <v>24</v>
      </c>
      <c r="Z2" s="130" t="s">
        <v>5</v>
      </c>
    </row>
    <row r="3" spans="1:34">
      <c r="A3" s="6" t="s">
        <v>25</v>
      </c>
      <c r="B3" s="128"/>
      <c r="C3" s="139"/>
      <c r="D3" s="249"/>
      <c r="E3" s="250"/>
      <c r="F3" s="251"/>
      <c r="G3" s="175"/>
      <c r="H3" s="173"/>
      <c r="I3" s="125"/>
      <c r="J3" s="7"/>
      <c r="K3" s="136"/>
      <c r="L3" s="125"/>
      <c r="M3" s="125"/>
      <c r="N3" s="7"/>
      <c r="O3" s="136"/>
      <c r="P3" s="125"/>
      <c r="Q3" s="125"/>
      <c r="R3" s="7"/>
      <c r="S3" s="136"/>
      <c r="T3" s="125"/>
      <c r="U3" s="125"/>
      <c r="V3" s="7"/>
      <c r="W3" s="136"/>
      <c r="X3" s="125"/>
      <c r="Y3" s="125"/>
      <c r="Z3" s="7"/>
    </row>
    <row r="4" spans="1:34">
      <c r="A4" s="8" t="s">
        <v>3</v>
      </c>
      <c r="B4" s="9"/>
      <c r="C4" s="10">
        <v>53</v>
      </c>
      <c r="D4" s="137">
        <v>731.1</v>
      </c>
      <c r="E4" s="20">
        <f>D4-F4</f>
        <v>628.26</v>
      </c>
      <c r="F4" s="127">
        <v>102.84</v>
      </c>
      <c r="G4" s="176">
        <v>871.54</v>
      </c>
      <c r="H4" s="174">
        <f>G4-I4</f>
        <v>671.83999999999992</v>
      </c>
      <c r="I4" s="143">
        <v>199.7</v>
      </c>
      <c r="J4" s="131" t="s">
        <v>33</v>
      </c>
      <c r="K4" s="137">
        <f>$G4-L4</f>
        <v>784.38599999999997</v>
      </c>
      <c r="L4" s="21">
        <f>($G4*10%)</f>
        <v>87.153999999999996</v>
      </c>
      <c r="M4" s="126">
        <f>L4-$I4</f>
        <v>-112.54599999999999</v>
      </c>
      <c r="N4" s="131">
        <f>($L4-$I4)/$I4</f>
        <v>-0.56357536304456679</v>
      </c>
      <c r="O4" s="137">
        <f>$G4-P4</f>
        <v>784.38599999999997</v>
      </c>
      <c r="P4" s="21">
        <f>($G4*10%)</f>
        <v>87.153999999999996</v>
      </c>
      <c r="Q4" s="126">
        <f>P4-$I4</f>
        <v>-112.54599999999999</v>
      </c>
      <c r="R4" s="131">
        <f>(P4-I4)/I4</f>
        <v>-0.56357536304456679</v>
      </c>
      <c r="S4" s="137">
        <f>$G4-T4</f>
        <v>827.96299999999997</v>
      </c>
      <c r="T4" s="21">
        <f>($G4*5%)</f>
        <v>43.576999999999998</v>
      </c>
      <c r="U4" s="126">
        <f>T4-$I4</f>
        <v>-156.12299999999999</v>
      </c>
      <c r="V4" s="131">
        <f>(T4-I4)/$I4</f>
        <v>-0.7817876815222834</v>
      </c>
      <c r="W4" s="137">
        <f>$G4-X4</f>
        <v>827.96299999999997</v>
      </c>
      <c r="X4" s="21">
        <f>($G4*5%)</f>
        <v>43.576999999999998</v>
      </c>
      <c r="Y4" s="126">
        <f>X4-$I4</f>
        <v>-156.12299999999999</v>
      </c>
      <c r="Z4" s="131">
        <f>(X4-I4)/I4</f>
        <v>-0.7817876815222834</v>
      </c>
      <c r="AA4" s="133"/>
      <c r="AB4" s="28"/>
      <c r="AG4" s="28"/>
      <c r="AH4" s="28"/>
    </row>
    <row r="5" spans="1:34">
      <c r="A5" s="8" t="s">
        <v>8</v>
      </c>
      <c r="B5" s="9"/>
      <c r="C5" s="10">
        <v>45</v>
      </c>
      <c r="D5" s="137">
        <v>1462.28</v>
      </c>
      <c r="E5" s="20">
        <f t="shared" ref="E5:E7" si="0">D5-F5</f>
        <v>1186.3</v>
      </c>
      <c r="F5" s="127">
        <v>275.98</v>
      </c>
      <c r="G5" s="176">
        <v>1743.17</v>
      </c>
      <c r="H5" s="174">
        <f t="shared" ref="H5:H7" si="1">G5-I5</f>
        <v>1273.46</v>
      </c>
      <c r="I5" s="143">
        <v>469.71</v>
      </c>
      <c r="J5" s="131" t="s">
        <v>33</v>
      </c>
      <c r="K5" s="137">
        <f t="shared" ref="K5:K7" si="2">$G5-L5</f>
        <v>1525.2715000000001</v>
      </c>
      <c r="L5" s="21">
        <f>((G5-$G$4)*15%)+$L$4</f>
        <v>217.89850000000001</v>
      </c>
      <c r="M5" s="126">
        <f t="shared" ref="M5:M7" si="3">L5-$I5</f>
        <v>-251.81149999999997</v>
      </c>
      <c r="N5" s="131">
        <f t="shared" ref="N5:N7" si="4">($L5-$I5)/$I5</f>
        <v>-0.53609993400183087</v>
      </c>
      <c r="O5" s="137">
        <f>$G5-P5</f>
        <v>1481.69</v>
      </c>
      <c r="P5" s="21">
        <f>((G5-$G$4)*20%)+$P$4</f>
        <v>261.48</v>
      </c>
      <c r="Q5" s="126">
        <f t="shared" ref="Q5:Q7" si="5">P5-$I5</f>
        <v>-208.22999999999996</v>
      </c>
      <c r="R5" s="131">
        <f t="shared" ref="R5:R7" si="6">(P5-I5)/I5</f>
        <v>-0.44331608865044381</v>
      </c>
      <c r="S5" s="137">
        <f>$G5-T5</f>
        <v>1568.8485000000001</v>
      </c>
      <c r="T5" s="21">
        <f>((G5-$G$4)*15%)+$T$4</f>
        <v>174.32150000000001</v>
      </c>
      <c r="U5" s="126">
        <f t="shared" ref="U5:U7" si="7">T5-$I5</f>
        <v>-295.38849999999996</v>
      </c>
      <c r="V5" s="131">
        <f t="shared" ref="V5:V7" si="8">(T5-I5)/$I5</f>
        <v>-0.6288741989738349</v>
      </c>
      <c r="W5" s="137">
        <f t="shared" ref="W5:W7" si="9">$G5-X5</f>
        <v>1525.2670000000001</v>
      </c>
      <c r="X5" s="21">
        <f>((G5-$G$4)*20%)+$X$4</f>
        <v>217.90300000000002</v>
      </c>
      <c r="Y5" s="126">
        <f>X5-$I5</f>
        <v>-251.80699999999996</v>
      </c>
      <c r="Z5" s="131">
        <f>(X5-I5)/I5</f>
        <v>-0.53609035362244783</v>
      </c>
      <c r="AA5" s="133"/>
      <c r="AB5" s="15"/>
      <c r="AG5" s="28"/>
      <c r="AH5" s="28"/>
    </row>
    <row r="6" spans="1:34">
      <c r="A6" s="8" t="s">
        <v>9</v>
      </c>
      <c r="B6" s="9"/>
      <c r="C6" s="10">
        <v>19</v>
      </c>
      <c r="D6" s="137">
        <v>1316.13</v>
      </c>
      <c r="E6" s="20">
        <f t="shared" si="0"/>
        <v>1074.7400000000002</v>
      </c>
      <c r="F6" s="127">
        <v>241.39</v>
      </c>
      <c r="G6" s="176">
        <v>1568.95</v>
      </c>
      <c r="H6" s="174">
        <f t="shared" si="1"/>
        <v>1153.19</v>
      </c>
      <c r="I6" s="143">
        <v>415.76</v>
      </c>
      <c r="J6" s="131" t="s">
        <v>33</v>
      </c>
      <c r="K6" s="137">
        <f t="shared" si="2"/>
        <v>1377.1845000000001</v>
      </c>
      <c r="L6" s="21">
        <f>((G6-$G$4)*15%)+$L$4</f>
        <v>191.7655</v>
      </c>
      <c r="M6" s="126">
        <f t="shared" si="3"/>
        <v>-223.99449999999999</v>
      </c>
      <c r="N6" s="131">
        <f t="shared" si="4"/>
        <v>-0.53875913988839719</v>
      </c>
      <c r="O6" s="137">
        <f>$G6-P6</f>
        <v>1342.3140000000001</v>
      </c>
      <c r="P6" s="21">
        <f>((G6-$G$4)*20%)+$P$4</f>
        <v>226.63600000000002</v>
      </c>
      <c r="Q6" s="126">
        <f t="shared" si="5"/>
        <v>-189.12399999999997</v>
      </c>
      <c r="R6" s="131">
        <f t="shared" si="6"/>
        <v>-0.45488743505868762</v>
      </c>
      <c r="S6" s="137">
        <f t="shared" ref="S6:S7" si="10">$G6-T6</f>
        <v>1420.7615000000001</v>
      </c>
      <c r="T6" s="21">
        <f>((G6-$G$4)*15%)+$T$4</f>
        <v>148.1885</v>
      </c>
      <c r="U6" s="126">
        <f t="shared" si="7"/>
        <v>-267.57150000000001</v>
      </c>
      <c r="V6" s="131">
        <f t="shared" si="8"/>
        <v>-0.64357201269963449</v>
      </c>
      <c r="W6" s="137">
        <f t="shared" si="9"/>
        <v>1385.8910000000001</v>
      </c>
      <c r="X6" s="21">
        <f>((G6-$G$4)*20%)+$X$4</f>
        <v>183.05900000000003</v>
      </c>
      <c r="Y6" s="126">
        <f>X6-$I6</f>
        <v>-232.70099999999996</v>
      </c>
      <c r="Z6" s="131">
        <f>(X6-I6)/I6</f>
        <v>-0.55970030786992486</v>
      </c>
      <c r="AA6" s="132"/>
      <c r="AB6" s="28"/>
      <c r="AG6" s="28"/>
      <c r="AH6" s="28"/>
    </row>
    <row r="7" spans="1:34">
      <c r="A7" s="181" t="s">
        <v>10</v>
      </c>
      <c r="B7" s="171"/>
      <c r="C7" s="192">
        <v>74</v>
      </c>
      <c r="D7" s="193">
        <v>2193.75</v>
      </c>
      <c r="E7" s="194">
        <f t="shared" si="0"/>
        <v>1744.62</v>
      </c>
      <c r="F7" s="195">
        <v>449.13</v>
      </c>
      <c r="G7" s="196">
        <v>2615.14</v>
      </c>
      <c r="H7" s="197">
        <f t="shared" si="1"/>
        <v>1875.3799999999999</v>
      </c>
      <c r="I7" s="198">
        <v>739.76</v>
      </c>
      <c r="J7" s="172" t="s">
        <v>33</v>
      </c>
      <c r="K7" s="193">
        <f t="shared" si="2"/>
        <v>2266.4459999999999</v>
      </c>
      <c r="L7" s="199">
        <f>((G7-$G$4)*15%)+$L$4</f>
        <v>348.69399999999996</v>
      </c>
      <c r="M7" s="200">
        <f t="shared" si="3"/>
        <v>-391.06600000000003</v>
      </c>
      <c r="N7" s="172">
        <f t="shared" si="4"/>
        <v>-0.52863901805991143</v>
      </c>
      <c r="O7" s="193">
        <f>$G7-P7</f>
        <v>2179.2659999999996</v>
      </c>
      <c r="P7" s="199">
        <f>((G7-$G$4)*20%)+$P$4</f>
        <v>435.87400000000002</v>
      </c>
      <c r="Q7" s="200">
        <f t="shared" si="5"/>
        <v>-303.88599999999997</v>
      </c>
      <c r="R7" s="172">
        <f t="shared" si="6"/>
        <v>-0.41078998594138638</v>
      </c>
      <c r="S7" s="193">
        <f t="shared" si="10"/>
        <v>2310.0230000000001</v>
      </c>
      <c r="T7" s="199">
        <f>((G7-$G$4)*15%)+$T$4</f>
        <v>305.11699999999996</v>
      </c>
      <c r="U7" s="200">
        <f t="shared" si="7"/>
        <v>-434.64300000000003</v>
      </c>
      <c r="V7" s="172">
        <f t="shared" si="8"/>
        <v>-0.58754596085216837</v>
      </c>
      <c r="W7" s="193">
        <f t="shared" si="9"/>
        <v>2222.8429999999998</v>
      </c>
      <c r="X7" s="199">
        <f>((G7-$G$4)*20%)+$X$4</f>
        <v>392.29700000000003</v>
      </c>
      <c r="Y7" s="200">
        <f>X7-$I7</f>
        <v>-347.46299999999997</v>
      </c>
      <c r="Z7" s="172">
        <f>(X7-I7)/I7</f>
        <v>-0.46969692873364333</v>
      </c>
      <c r="AA7" s="132"/>
      <c r="AB7" s="28"/>
      <c r="AG7" s="28"/>
      <c r="AH7" s="28"/>
    </row>
    <row r="8" spans="1:34">
      <c r="A8" s="202" t="s">
        <v>11</v>
      </c>
      <c r="B8" s="182"/>
      <c r="C8" s="183">
        <f>SUM(C4:C7)</f>
        <v>191</v>
      </c>
      <c r="D8" s="184">
        <f t="shared" ref="D8:L8" si="11">(D4*$C4)+(D5*$C5)+(D6*$C6)+(D7*$C7)</f>
        <v>291894.87</v>
      </c>
      <c r="E8" s="185">
        <f t="shared" si="11"/>
        <v>236203.21999999997</v>
      </c>
      <c r="F8" s="186">
        <f t="shared" si="11"/>
        <v>55691.650000000009</v>
      </c>
      <c r="G8" s="187">
        <f t="shared" si="11"/>
        <v>347964.68</v>
      </c>
      <c r="H8" s="185">
        <f t="shared" si="11"/>
        <v>253601.95</v>
      </c>
      <c r="I8" s="188">
        <f t="shared" si="11"/>
        <v>94362.73</v>
      </c>
      <c r="J8" s="189" t="s">
        <v>33</v>
      </c>
      <c r="K8" s="184">
        <f t="shared" si="11"/>
        <v>304093.185</v>
      </c>
      <c r="L8" s="190">
        <f t="shared" si="11"/>
        <v>43871.494999999995</v>
      </c>
      <c r="M8" s="191"/>
      <c r="N8" s="189"/>
      <c r="O8" s="184">
        <f>(O4*$C4)+(O5*$C5)+(O6*$C6)+(O7*$C7)</f>
        <v>295018.15799999994</v>
      </c>
      <c r="P8" s="190">
        <f>(P4*$C4)+(P5*$C5)+(P6*$C6)+(P7*$C7)</f>
        <v>52946.522000000012</v>
      </c>
      <c r="Q8" s="191"/>
      <c r="R8" s="189"/>
      <c r="S8" s="184">
        <f>(S4*$C4)+(S5*$C5)+(S6*$C6)+(S7*$C7)</f>
        <v>312416.39199999999</v>
      </c>
      <c r="T8" s="190">
        <f>(T4*$C4)+(T5*$C5)+(T6*$C6)+(T7*$C7)</f>
        <v>35548.288</v>
      </c>
      <c r="U8" s="191"/>
      <c r="V8" s="189"/>
      <c r="W8" s="184">
        <f>(W4*$C4)+(W5*$C5)+(W6*$C6)+(W7*$C7)</f>
        <v>303341.36499999999</v>
      </c>
      <c r="X8" s="190">
        <f>(X4*$C4)+(X5*$C5)+(X6*$C6)+(X7*$C7)</f>
        <v>44623.315000000002</v>
      </c>
      <c r="Y8" s="191"/>
      <c r="Z8" s="189"/>
      <c r="AA8" s="132"/>
      <c r="AB8" s="15"/>
      <c r="AC8" s="15"/>
      <c r="AD8" s="15"/>
      <c r="AE8" s="15"/>
      <c r="AF8" s="15"/>
      <c r="AG8" s="15"/>
    </row>
    <row r="9" spans="1:34">
      <c r="A9" s="269" t="s">
        <v>12</v>
      </c>
      <c r="B9" s="253"/>
      <c r="C9" s="254"/>
      <c r="D9" s="165">
        <f t="shared" ref="D9:L9" si="12">D8*12</f>
        <v>3502738.44</v>
      </c>
      <c r="E9" s="166">
        <f t="shared" si="12"/>
        <v>2834438.6399999997</v>
      </c>
      <c r="F9" s="167">
        <f t="shared" si="12"/>
        <v>668299.80000000005</v>
      </c>
      <c r="G9" s="177">
        <f t="shared" si="12"/>
        <v>4175576.16</v>
      </c>
      <c r="H9" s="166">
        <f t="shared" si="12"/>
        <v>3043223.4000000004</v>
      </c>
      <c r="I9" s="168">
        <f t="shared" si="12"/>
        <v>1132352.76</v>
      </c>
      <c r="J9" s="169" t="s">
        <v>33</v>
      </c>
      <c r="K9" s="165">
        <f t="shared" si="12"/>
        <v>3649118.2199999997</v>
      </c>
      <c r="L9" s="166">
        <f t="shared" si="12"/>
        <v>526457.93999999994</v>
      </c>
      <c r="M9" s="170"/>
      <c r="N9" s="169"/>
      <c r="O9" s="165">
        <f>O8*12</f>
        <v>3540217.8959999993</v>
      </c>
      <c r="P9" s="166">
        <f>P8*12</f>
        <v>635358.2640000002</v>
      </c>
      <c r="Q9" s="170"/>
      <c r="R9" s="169"/>
      <c r="S9" s="165">
        <f>S8*12</f>
        <v>3748996.7039999999</v>
      </c>
      <c r="T9" s="166">
        <f>T8*12</f>
        <v>426579.45600000001</v>
      </c>
      <c r="U9" s="170"/>
      <c r="V9" s="169"/>
      <c r="W9" s="165">
        <f>W8*12</f>
        <v>3640096.38</v>
      </c>
      <c r="X9" s="166">
        <f>X8*12</f>
        <v>535479.78</v>
      </c>
      <c r="Y9" s="170"/>
      <c r="Z9" s="169"/>
      <c r="AA9" s="132"/>
      <c r="AB9" s="15"/>
      <c r="AC9" s="15"/>
      <c r="AD9" s="15"/>
      <c r="AE9" s="15"/>
      <c r="AF9" s="15"/>
      <c r="AG9" s="15"/>
    </row>
    <row r="10" spans="1:34">
      <c r="A10" s="252" t="s">
        <v>27</v>
      </c>
      <c r="B10" s="255"/>
      <c r="C10" s="256"/>
      <c r="D10" s="145"/>
      <c r="E10" s="146"/>
      <c r="F10" s="147"/>
      <c r="G10" s="257" t="s">
        <v>35</v>
      </c>
      <c r="H10" s="258"/>
      <c r="I10" s="258"/>
      <c r="J10" s="259"/>
      <c r="K10" s="151">
        <f>(K9-$H$9)/$H$9</f>
        <v>0.19909639890387254</v>
      </c>
      <c r="L10" s="152">
        <f>(L9-$I$9)/$I$9</f>
        <v>-0.53507603054722985</v>
      </c>
      <c r="M10" s="150"/>
      <c r="N10" s="149"/>
      <c r="O10" s="151">
        <f>(O9-$H$9)/$H$9</f>
        <v>0.16331186727862268</v>
      </c>
      <c r="P10" s="152">
        <f>(P9-$I$9)/$I$9</f>
        <v>-0.43890430045845413</v>
      </c>
      <c r="Q10" s="150"/>
      <c r="R10" s="149"/>
      <c r="S10" s="151">
        <f>(S9-$H$9)/$H$9</f>
        <v>0.23191636341912969</v>
      </c>
      <c r="T10" s="152">
        <f>(T9-$I$9)/$I$9</f>
        <v>-0.6232804201404516</v>
      </c>
      <c r="U10" s="150"/>
      <c r="V10" s="149"/>
      <c r="W10" s="151">
        <f>(W9-$H$9)/$H$9</f>
        <v>0.19613183179387994</v>
      </c>
      <c r="X10" s="152">
        <f>(X9-$I$9)/$I$9</f>
        <v>-0.52710869005167615</v>
      </c>
      <c r="Y10" s="150"/>
      <c r="Z10" s="149"/>
      <c r="AA10" s="132"/>
      <c r="AB10" s="15"/>
      <c r="AC10" s="15"/>
      <c r="AD10" s="15"/>
      <c r="AE10" s="15"/>
      <c r="AF10" s="15"/>
      <c r="AG10" s="15"/>
    </row>
    <row r="11" spans="1:34">
      <c r="A11" s="252" t="s">
        <v>28</v>
      </c>
      <c r="B11" s="255"/>
      <c r="C11" s="256"/>
      <c r="D11" s="145"/>
      <c r="E11" s="146"/>
      <c r="F11" s="147"/>
      <c r="G11" s="260"/>
      <c r="H11" s="261"/>
      <c r="I11" s="261"/>
      <c r="J11" s="262"/>
      <c r="K11" s="145">
        <f>K9-$H$9</f>
        <v>605894.81999999937</v>
      </c>
      <c r="L11" s="146">
        <f>L9-$I$9</f>
        <v>-605894.82000000007</v>
      </c>
      <c r="M11" s="150"/>
      <c r="N11" s="149"/>
      <c r="O11" s="145">
        <f>O9-$H$9</f>
        <v>496994.49599999888</v>
      </c>
      <c r="P11" s="146">
        <f>P9-$I$9</f>
        <v>-496994.49599999981</v>
      </c>
      <c r="Q11" s="150"/>
      <c r="R11" s="149"/>
      <c r="S11" s="145">
        <f>S9-$H$9</f>
        <v>705773.30399999954</v>
      </c>
      <c r="T11" s="146">
        <f>T9-$I$9</f>
        <v>-705773.304</v>
      </c>
      <c r="U11" s="150"/>
      <c r="V11" s="149"/>
      <c r="W11" s="145">
        <f>W9-$H$9</f>
        <v>596872.97999999952</v>
      </c>
      <c r="X11" s="146">
        <f>X9-$I$9</f>
        <v>-596872.98</v>
      </c>
      <c r="Y11" s="150"/>
      <c r="Z11" s="149"/>
      <c r="AA11" s="132"/>
      <c r="AB11" s="15"/>
      <c r="AC11" s="15"/>
      <c r="AD11" s="15"/>
      <c r="AE11" s="15"/>
      <c r="AF11" s="15"/>
      <c r="AG11" s="15"/>
    </row>
    <row r="12" spans="1:34">
      <c r="A12" s="11" t="s">
        <v>26</v>
      </c>
      <c r="B12" s="12"/>
      <c r="C12" s="13"/>
      <c r="D12" s="282"/>
      <c r="E12" s="283"/>
      <c r="F12" s="284"/>
      <c r="G12" s="138"/>
      <c r="H12" s="124"/>
      <c r="I12" s="23"/>
      <c r="J12" s="24"/>
      <c r="K12" s="138"/>
      <c r="L12" s="124"/>
      <c r="M12" s="23"/>
      <c r="N12" s="24"/>
      <c r="O12" s="138"/>
      <c r="P12" s="124"/>
      <c r="Q12" s="23"/>
      <c r="R12" s="24"/>
      <c r="S12" s="138"/>
      <c r="T12" s="124"/>
      <c r="U12" s="23"/>
      <c r="V12" s="24"/>
      <c r="W12" s="138"/>
      <c r="X12" s="124"/>
      <c r="Y12" s="23"/>
      <c r="Z12" s="24"/>
      <c r="AA12" s="132"/>
    </row>
    <row r="13" spans="1:34">
      <c r="A13" s="8" t="s">
        <v>3</v>
      </c>
      <c r="B13" s="9"/>
      <c r="C13" s="10">
        <f>C4</f>
        <v>53</v>
      </c>
      <c r="D13" s="137"/>
      <c r="E13" s="20"/>
      <c r="F13" s="127"/>
      <c r="G13" s="176">
        <v>808.47</v>
      </c>
      <c r="H13" s="174">
        <f>G13-I13</f>
        <v>668.68000000000006</v>
      </c>
      <c r="I13" s="143">
        <v>139.79</v>
      </c>
      <c r="J13" s="131">
        <f>($I13-$I4)/$I4</f>
        <v>-0.3</v>
      </c>
      <c r="K13" s="137">
        <f>$G13-L13</f>
        <v>727.62300000000005</v>
      </c>
      <c r="L13" s="21">
        <f>($G13*10%)</f>
        <v>80.847000000000008</v>
      </c>
      <c r="M13" s="126">
        <f>L13-$I4</f>
        <v>-118.85299999999998</v>
      </c>
      <c r="N13" s="131">
        <f>($L13-$I4)/$I4</f>
        <v>-0.59515773660490734</v>
      </c>
      <c r="O13" s="137">
        <f>$G13-P13</f>
        <v>727.62300000000005</v>
      </c>
      <c r="P13" s="21">
        <f>($G13*10%)</f>
        <v>80.847000000000008</v>
      </c>
      <c r="Q13" s="126">
        <f>P13-$I4</f>
        <v>-118.85299999999998</v>
      </c>
      <c r="R13" s="131">
        <f>(P13-I4)/I4</f>
        <v>-0.59515773660490734</v>
      </c>
      <c r="S13" s="137">
        <f>$G13-T13</f>
        <v>768.04650000000004</v>
      </c>
      <c r="T13" s="21">
        <f>($G13*5%)</f>
        <v>40.423500000000004</v>
      </c>
      <c r="U13" s="126">
        <f>T13-$I4</f>
        <v>-159.2765</v>
      </c>
      <c r="V13" s="131">
        <f>(T13-I4)/$I4</f>
        <v>-0.79757886830245373</v>
      </c>
      <c r="W13" s="137">
        <f>$G13-X13</f>
        <v>768.04650000000004</v>
      </c>
      <c r="X13" s="21">
        <f>($G13*5%)</f>
        <v>40.423500000000004</v>
      </c>
      <c r="Y13" s="126">
        <f>X13-$I4</f>
        <v>-159.2765</v>
      </c>
      <c r="Z13" s="131">
        <f>(X13-I4)/I4</f>
        <v>-0.79757886830245373</v>
      </c>
      <c r="AA13" s="133"/>
      <c r="AB13" s="134"/>
      <c r="AE13" s="28"/>
      <c r="AH13" s="28"/>
    </row>
    <row r="14" spans="1:34">
      <c r="A14" s="8" t="s">
        <v>8</v>
      </c>
      <c r="B14" s="9"/>
      <c r="C14" s="10">
        <f t="shared" ref="C14:C16" si="13">C5</f>
        <v>45</v>
      </c>
      <c r="D14" s="137"/>
      <c r="E14" s="20"/>
      <c r="F14" s="127"/>
      <c r="G14" s="176">
        <v>1617.02</v>
      </c>
      <c r="H14" s="174">
        <f t="shared" ref="H14:H16" si="14">G14-I14</f>
        <v>1267.1500000000001</v>
      </c>
      <c r="I14" s="143">
        <v>349.87</v>
      </c>
      <c r="J14" s="131">
        <f>($I14-$I5)/$I5</f>
        <v>-0.25513614783589872</v>
      </c>
      <c r="K14" s="137">
        <f t="shared" ref="K14:K16" si="15">$G14-L14</f>
        <v>1414.8905</v>
      </c>
      <c r="L14" s="21">
        <f>((G14-$G$13)*15%)+$L$13</f>
        <v>202.12950000000001</v>
      </c>
      <c r="M14" s="126">
        <f>L14-$I5</f>
        <v>-267.58049999999997</v>
      </c>
      <c r="N14" s="131">
        <f>($L14-$I5)/$I5</f>
        <v>-0.56967171233314173</v>
      </c>
      <c r="O14" s="137">
        <f>$G14-P14</f>
        <v>1374.463</v>
      </c>
      <c r="P14" s="21">
        <f>((G14-$G$13)*20%)+$P$13</f>
        <v>242.55700000000002</v>
      </c>
      <c r="Q14" s="126">
        <f>P14-$I5</f>
        <v>-227.15299999999996</v>
      </c>
      <c r="R14" s="131">
        <f>(P14-I5)/I5</f>
        <v>-0.48360264844265605</v>
      </c>
      <c r="S14" s="137">
        <f>$G14-T14</f>
        <v>1455.3140000000001</v>
      </c>
      <c r="T14" s="21">
        <f>((G14-$G$13)*15%)+$T$13</f>
        <v>161.70599999999999</v>
      </c>
      <c r="U14" s="126">
        <f>T14-$I5</f>
        <v>-308.00400000000002</v>
      </c>
      <c r="V14" s="131">
        <f>(T14-I5)/$I5</f>
        <v>-0.65573226033084253</v>
      </c>
      <c r="W14" s="137">
        <f>$G14-X14</f>
        <v>1414.8865000000001</v>
      </c>
      <c r="X14" s="21">
        <f>((G14-$G$13)*20%)+$X$13</f>
        <v>202.13350000000003</v>
      </c>
      <c r="Y14" s="126">
        <f>X14-$I5</f>
        <v>-267.57649999999995</v>
      </c>
      <c r="Z14" s="131">
        <f>(X14-I5)/I5</f>
        <v>-0.56966319644035679</v>
      </c>
      <c r="AA14" s="133"/>
      <c r="AB14" s="134"/>
      <c r="AH14" s="28"/>
    </row>
    <row r="15" spans="1:34">
      <c r="A15" s="8" t="s">
        <v>9</v>
      </c>
      <c r="B15" s="9"/>
      <c r="C15" s="10">
        <f t="shared" si="13"/>
        <v>19</v>
      </c>
      <c r="D15" s="137"/>
      <c r="E15" s="20"/>
      <c r="F15" s="127"/>
      <c r="G15" s="176">
        <v>1455.41</v>
      </c>
      <c r="H15" s="174">
        <f t="shared" si="14"/>
        <v>1147.5100000000002</v>
      </c>
      <c r="I15" s="143">
        <v>307.89999999999998</v>
      </c>
      <c r="J15" s="131">
        <f>($I15-$I6)/$I6</f>
        <v>-0.25942851645179915</v>
      </c>
      <c r="K15" s="137">
        <f t="shared" si="15"/>
        <v>1277.5219999999999</v>
      </c>
      <c r="L15" s="21">
        <f>((G15-$G$13)*15%)+$L$13</f>
        <v>177.88800000000003</v>
      </c>
      <c r="M15" s="126">
        <f>L15-$I6</f>
        <v>-237.87199999999996</v>
      </c>
      <c r="N15" s="131">
        <f>($L15-$I6)/$I6</f>
        <v>-0.572137771791418</v>
      </c>
      <c r="O15" s="137">
        <f>$G15-P15</f>
        <v>1245.1750000000002</v>
      </c>
      <c r="P15" s="21">
        <f>((G15-$G$13)*20%)+$P$13</f>
        <v>210.23500000000001</v>
      </c>
      <c r="Q15" s="126">
        <f>P15-$I6</f>
        <v>-205.52499999999998</v>
      </c>
      <c r="R15" s="131">
        <f>(P15-I6)/I6</f>
        <v>-0.49433567442755433</v>
      </c>
      <c r="S15" s="137">
        <f t="shared" ref="S15:S16" si="16">$G15-T15</f>
        <v>1317.9455</v>
      </c>
      <c r="T15" s="21">
        <f>((G15-$G$13)*15%)+$T$13</f>
        <v>137.46450000000002</v>
      </c>
      <c r="U15" s="126">
        <f>T15-$I6</f>
        <v>-278.29549999999995</v>
      </c>
      <c r="V15" s="131">
        <f>(T15-I6)/$I6</f>
        <v>-0.66936573984991332</v>
      </c>
      <c r="W15" s="137">
        <f t="shared" ref="W15:W16" si="17">$G15-X15</f>
        <v>1285.5985000000001</v>
      </c>
      <c r="X15" s="21">
        <f>((G15-$G$13)*20%)+$X$13</f>
        <v>169.81150000000002</v>
      </c>
      <c r="Y15" s="126">
        <f>X15-$I6</f>
        <v>-245.94849999999997</v>
      </c>
      <c r="Z15" s="131">
        <f>(X15-I6)/I6</f>
        <v>-0.59156364248604953</v>
      </c>
      <c r="AA15" s="132"/>
      <c r="AB15" s="28"/>
      <c r="AH15" s="28"/>
    </row>
    <row r="16" spans="1:34">
      <c r="A16" s="181" t="s">
        <v>10</v>
      </c>
      <c r="B16" s="171"/>
      <c r="C16" s="192">
        <f t="shared" si="13"/>
        <v>74</v>
      </c>
      <c r="D16" s="193"/>
      <c r="E16" s="194"/>
      <c r="F16" s="195"/>
      <c r="G16" s="196">
        <v>2425.89</v>
      </c>
      <c r="H16" s="197">
        <f t="shared" si="14"/>
        <v>1865.9099999999999</v>
      </c>
      <c r="I16" s="198">
        <v>559.98</v>
      </c>
      <c r="J16" s="172">
        <f>($I16-$I7)/$I7</f>
        <v>-0.24302476478858004</v>
      </c>
      <c r="K16" s="193">
        <f t="shared" si="15"/>
        <v>2102.4299999999998</v>
      </c>
      <c r="L16" s="199">
        <f>((G16-$G$13)*15%)+$L$13</f>
        <v>323.45999999999998</v>
      </c>
      <c r="M16" s="200">
        <f>L16-$I7</f>
        <v>-416.3</v>
      </c>
      <c r="N16" s="172">
        <f>($L16-$I7)/$I7</f>
        <v>-0.56275008110738622</v>
      </c>
      <c r="O16" s="193">
        <f>$G16-P16</f>
        <v>2021.5589999999997</v>
      </c>
      <c r="P16" s="199">
        <f t="shared" ref="P16" si="18">((G16-$G$13)*20%)+$P$13</f>
        <v>404.33100000000002</v>
      </c>
      <c r="Q16" s="200">
        <f>P16-$I7</f>
        <v>-335.42899999999997</v>
      </c>
      <c r="R16" s="172">
        <f>(P16-I7)/I7</f>
        <v>-0.45342949064561477</v>
      </c>
      <c r="S16" s="193">
        <f t="shared" si="16"/>
        <v>2142.8534999999997</v>
      </c>
      <c r="T16" s="199">
        <f>((G16-$G$13)*15%)+$T$13</f>
        <v>283.03649999999999</v>
      </c>
      <c r="U16" s="200">
        <f>T16-$I7</f>
        <v>-456.7235</v>
      </c>
      <c r="V16" s="172">
        <f>(T16-I7)/$I7</f>
        <v>-0.61739415486103599</v>
      </c>
      <c r="W16" s="193">
        <f t="shared" si="17"/>
        <v>2061.9825000000001</v>
      </c>
      <c r="X16" s="199">
        <f>((G16-$G$13)*20%)+$X$13</f>
        <v>363.90749999999997</v>
      </c>
      <c r="Y16" s="200">
        <f>X16-$I7</f>
        <v>-375.85250000000002</v>
      </c>
      <c r="Z16" s="172">
        <f>(X16-I7)/I7</f>
        <v>-0.50807356439926465</v>
      </c>
      <c r="AA16" s="132"/>
      <c r="AB16" s="28"/>
      <c r="AG16" s="28"/>
      <c r="AH16" s="28"/>
    </row>
    <row r="17" spans="1:33">
      <c r="A17" s="203" t="s">
        <v>11</v>
      </c>
      <c r="B17" s="182"/>
      <c r="C17" s="183">
        <f>SUM(C13:C16)</f>
        <v>191</v>
      </c>
      <c r="D17" s="184"/>
      <c r="E17" s="185"/>
      <c r="F17" s="186"/>
      <c r="G17" s="187">
        <f>(G13*$C13)+(G14*$C14)+(G15*$C15)+(G16*$C16)</f>
        <v>322783.45999999996</v>
      </c>
      <c r="H17" s="185">
        <f>(H13*$C13)+(H14*$C14)+(H15*$C15)+(H16*$C16)</f>
        <v>252341.82</v>
      </c>
      <c r="I17" s="188">
        <f>(I13*$C13)+(I14*$C14)+(I15*$C15)+(I16*$C16)</f>
        <v>70441.64</v>
      </c>
      <c r="J17" s="189"/>
      <c r="K17" s="184">
        <f>(K13*$C13)+(K14*$C14)+(K15*$C15)+(K16*$C16)</f>
        <v>282086.82949999999</v>
      </c>
      <c r="L17" s="190">
        <f>(L13*$C13)+(L14*$C14)+(L15*$C15)+(L16*$C16)</f>
        <v>40696.630499999999</v>
      </c>
      <c r="M17" s="191"/>
      <c r="N17" s="189"/>
      <c r="O17" s="184">
        <f>(O13*$C13)+(O14*$C14)+(O15*$C15)+(O16*$C16)</f>
        <v>273668.54499999998</v>
      </c>
      <c r="P17" s="190">
        <f>(P13*$C13)+(P14*$C14)+(P15*$C15)+(P16*$C16)</f>
        <v>49114.915000000008</v>
      </c>
      <c r="Q17" s="191"/>
      <c r="R17" s="189"/>
      <c r="S17" s="184">
        <f>(S13*$C13)+(S14*$C14)+(S15*$C15)+(S16*$C16)</f>
        <v>289807.71799999999</v>
      </c>
      <c r="T17" s="190">
        <f>(T13*$C13)+(T14*$C14)+(T15*$C15)+(T16*$C16)</f>
        <v>32975.741999999998</v>
      </c>
      <c r="U17" s="191"/>
      <c r="V17" s="189"/>
      <c r="W17" s="184">
        <f>(W13*$C13)+(W14*$C14)+(W15*$C15)+(W16*$C16)</f>
        <v>281389.43350000004</v>
      </c>
      <c r="X17" s="190">
        <f>(X13*$C13)+(X14*$C14)+(X15*$C15)+(X16*$C16)</f>
        <v>41394.0265</v>
      </c>
      <c r="Y17" s="191"/>
      <c r="Z17" s="189"/>
      <c r="AA17" s="132"/>
      <c r="AB17" s="15"/>
      <c r="AC17" s="15"/>
      <c r="AD17" s="15"/>
      <c r="AE17" s="15"/>
      <c r="AG17" s="15"/>
    </row>
    <row r="18" spans="1:33">
      <c r="A18" s="269" t="s">
        <v>12</v>
      </c>
      <c r="B18" s="253"/>
      <c r="C18" s="254"/>
      <c r="D18" s="165"/>
      <c r="E18" s="166"/>
      <c r="F18" s="167"/>
      <c r="G18" s="177">
        <f>G17*12</f>
        <v>3873401.5199999996</v>
      </c>
      <c r="H18" s="166">
        <f>H17*12</f>
        <v>3028101.84</v>
      </c>
      <c r="I18" s="168">
        <f>I17*12</f>
        <v>845299.67999999993</v>
      </c>
      <c r="J18" s="169"/>
      <c r="K18" s="165">
        <f>K17*12</f>
        <v>3385041.9539999999</v>
      </c>
      <c r="L18" s="166">
        <f>L17*12</f>
        <v>488359.56599999999</v>
      </c>
      <c r="M18" s="170"/>
      <c r="N18" s="169"/>
      <c r="O18" s="165">
        <f>O17*12</f>
        <v>3284022.54</v>
      </c>
      <c r="P18" s="166">
        <f>P17*12</f>
        <v>589378.9800000001</v>
      </c>
      <c r="Q18" s="170"/>
      <c r="R18" s="169"/>
      <c r="S18" s="165">
        <f>S17*12</f>
        <v>3477692.6159999999</v>
      </c>
      <c r="T18" s="166">
        <f>T17*12</f>
        <v>395708.90399999998</v>
      </c>
      <c r="U18" s="170"/>
      <c r="V18" s="169"/>
      <c r="W18" s="165">
        <f>W17*12</f>
        <v>3376673.2020000005</v>
      </c>
      <c r="X18" s="166">
        <f>X17*12</f>
        <v>496728.31799999997</v>
      </c>
      <c r="Y18" s="170"/>
      <c r="Z18" s="169"/>
      <c r="AA18" s="15"/>
      <c r="AB18" s="15"/>
      <c r="AC18" s="15"/>
      <c r="AD18" s="15"/>
      <c r="AE18" s="15"/>
      <c r="AF18" s="15"/>
      <c r="AG18" s="15"/>
    </row>
    <row r="19" spans="1:33">
      <c r="A19" s="252" t="s">
        <v>27</v>
      </c>
      <c r="B19" s="255"/>
      <c r="C19" s="256"/>
      <c r="D19" s="145"/>
      <c r="E19" s="146"/>
      <c r="F19" s="147"/>
      <c r="G19" s="178"/>
      <c r="H19" s="152">
        <f>(H18-$H$9)/$H$9</f>
        <v>-4.9689286695155273E-3</v>
      </c>
      <c r="I19" s="153">
        <f>(I18-$I$9)/$I$9</f>
        <v>-0.25350146185893524</v>
      </c>
      <c r="J19" s="149"/>
      <c r="K19" s="151">
        <f>(K18-$H$9)/$H$9</f>
        <v>0.11232121637865938</v>
      </c>
      <c r="L19" s="152">
        <f>(L18-$I$9)/$I$9</f>
        <v>-0.56872135322918271</v>
      </c>
      <c r="M19" s="150"/>
      <c r="N19" s="149"/>
      <c r="O19" s="151">
        <f>(O18-$H$9)/$H$9</f>
        <v>7.9126343468573362E-2</v>
      </c>
      <c r="P19" s="152">
        <f>(P18-$I$9)/$I$9</f>
        <v>-0.47950938892929434</v>
      </c>
      <c r="Q19" s="150"/>
      <c r="R19" s="149"/>
      <c r="S19" s="151">
        <f>(S18-$H$9)/$H$9</f>
        <v>0.14276612620683696</v>
      </c>
      <c r="T19" s="152">
        <f>(T18-$I$9)/$I$9</f>
        <v>-0.65054273016475894</v>
      </c>
      <c r="U19" s="150"/>
      <c r="V19" s="149"/>
      <c r="W19" s="151">
        <f>(W18-$H$9)/$H$9</f>
        <v>0.1095712532967511</v>
      </c>
      <c r="X19" s="152">
        <f>(X18-$I$9)/$I$9</f>
        <v>-0.56133076586487063</v>
      </c>
      <c r="Y19" s="150"/>
      <c r="Z19" s="149"/>
      <c r="AA19" s="15"/>
      <c r="AB19" s="15"/>
      <c r="AC19" s="15"/>
      <c r="AD19" s="15"/>
      <c r="AE19" s="15"/>
      <c r="AF19" s="15"/>
      <c r="AG19" s="15"/>
    </row>
    <row r="20" spans="1:33" ht="15.75" thickBot="1">
      <c r="A20" s="266" t="s">
        <v>28</v>
      </c>
      <c r="B20" s="267"/>
      <c r="C20" s="268"/>
      <c r="D20" s="159"/>
      <c r="E20" s="160"/>
      <c r="F20" s="161"/>
      <c r="G20" s="180"/>
      <c r="H20" s="160">
        <f>H18-$H$9</f>
        <v>-15121.560000000522</v>
      </c>
      <c r="I20" s="162">
        <f>I18-$I$9</f>
        <v>-287053.08000000007</v>
      </c>
      <c r="J20" s="163"/>
      <c r="K20" s="159">
        <f>K18-$H$9</f>
        <v>341818.55399999954</v>
      </c>
      <c r="L20" s="160">
        <f>L18-$I$9</f>
        <v>-643993.19400000002</v>
      </c>
      <c r="M20" s="164"/>
      <c r="N20" s="163"/>
      <c r="O20" s="159">
        <f>O18-$H$9</f>
        <v>240799.13999999966</v>
      </c>
      <c r="P20" s="160">
        <f>P18-$I$9</f>
        <v>-542973.77999999991</v>
      </c>
      <c r="Q20" s="164"/>
      <c r="R20" s="163"/>
      <c r="S20" s="159">
        <f>S18-$H$9</f>
        <v>434469.21599999955</v>
      </c>
      <c r="T20" s="160">
        <f>T18-$I$9</f>
        <v>-736643.85600000003</v>
      </c>
      <c r="U20" s="164"/>
      <c r="V20" s="163"/>
      <c r="W20" s="159">
        <f>W18-$H$9</f>
        <v>333449.80200000014</v>
      </c>
      <c r="X20" s="160">
        <f>X18-$I$9</f>
        <v>-635624.44200000004</v>
      </c>
      <c r="Y20" s="164"/>
      <c r="Z20" s="163"/>
      <c r="AA20" s="15"/>
      <c r="AB20" s="15"/>
      <c r="AC20" s="15"/>
      <c r="AD20" s="15"/>
      <c r="AE20" s="15"/>
      <c r="AF20" s="15"/>
      <c r="AG20" s="15"/>
    </row>
    <row r="21" spans="1:33">
      <c r="A21" s="144" t="s">
        <v>34</v>
      </c>
    </row>
    <row r="22" spans="1:33" ht="20.25">
      <c r="A22" s="19"/>
      <c r="G22" s="16"/>
    </row>
    <row r="23" spans="1:33" ht="20.25">
      <c r="A23" s="19"/>
    </row>
  </sheetData>
  <mergeCells count="16">
    <mergeCell ref="O1:R1"/>
    <mergeCell ref="S1:V1"/>
    <mergeCell ref="W1:Z1"/>
    <mergeCell ref="G10:J11"/>
    <mergeCell ref="A11:C11"/>
    <mergeCell ref="D1:F1"/>
    <mergeCell ref="G1:J1"/>
    <mergeCell ref="K1:N1"/>
    <mergeCell ref="D12:F12"/>
    <mergeCell ref="A18:C18"/>
    <mergeCell ref="A19:C19"/>
    <mergeCell ref="A20:C20"/>
    <mergeCell ref="B2:C2"/>
    <mergeCell ref="D3:F3"/>
    <mergeCell ref="A9:C9"/>
    <mergeCell ref="A10:C10"/>
  </mergeCells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DEBBB-93AD-4202-BDD3-087C3992110E}">
  <dimension ref="A1:AH14"/>
  <sheetViews>
    <sheetView showGridLines="0" zoomScale="85" zoomScaleNormal="85" zoomScaleSheetLayoutView="100" workbookViewId="0">
      <selection activeCell="R35" sqref="R35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10" width="11.5" style="1" customWidth="1"/>
    <col min="11" max="14" width="12.125" style="1" hidden="1" customWidth="1"/>
    <col min="15" max="18" width="12.125" style="1" customWidth="1"/>
    <col min="19" max="22" width="12.125" style="1" hidden="1" customWidth="1"/>
    <col min="23" max="26" width="12.125" style="1" customWidth="1"/>
    <col min="27" max="27" width="8.125" style="14" customWidth="1"/>
    <col min="28" max="28" width="8.375" style="14" customWidth="1"/>
    <col min="29" max="32" width="6.375" style="14" customWidth="1"/>
    <col min="33" max="34" width="6.375" style="14"/>
    <col min="35" max="16384" width="6.375" style="1"/>
  </cols>
  <sheetData>
    <row r="1" spans="1:34" ht="18.75">
      <c r="A1" s="2"/>
      <c r="B1" s="3"/>
      <c r="C1" s="4"/>
      <c r="D1" s="245" t="s">
        <v>13</v>
      </c>
      <c r="E1" s="246"/>
      <c r="F1" s="247"/>
      <c r="G1" s="245" t="s">
        <v>14</v>
      </c>
      <c r="H1" s="246"/>
      <c r="I1" s="246"/>
      <c r="J1" s="247"/>
      <c r="K1" s="245" t="s">
        <v>29</v>
      </c>
      <c r="L1" s="246"/>
      <c r="M1" s="246"/>
      <c r="N1" s="247"/>
      <c r="O1" s="245" t="s">
        <v>30</v>
      </c>
      <c r="P1" s="246"/>
      <c r="Q1" s="246"/>
      <c r="R1" s="247"/>
      <c r="S1" s="245" t="s">
        <v>31</v>
      </c>
      <c r="T1" s="246"/>
      <c r="U1" s="246"/>
      <c r="V1" s="247"/>
      <c r="W1" s="245" t="s">
        <v>32</v>
      </c>
      <c r="X1" s="246"/>
      <c r="Y1" s="246"/>
      <c r="Z1" s="247"/>
    </row>
    <row r="2" spans="1:34">
      <c r="A2" s="25"/>
      <c r="B2" s="248" t="s">
        <v>2</v>
      </c>
      <c r="C2" s="248"/>
      <c r="D2" s="140" t="s">
        <v>17</v>
      </c>
      <c r="E2" s="27" t="s">
        <v>15</v>
      </c>
      <c r="F2" s="26" t="s">
        <v>16</v>
      </c>
      <c r="G2" s="135" t="s">
        <v>17</v>
      </c>
      <c r="H2" s="129" t="s">
        <v>15</v>
      </c>
      <c r="I2" s="5" t="s">
        <v>16</v>
      </c>
      <c r="J2" s="130" t="s">
        <v>5</v>
      </c>
      <c r="K2" s="135" t="s">
        <v>15</v>
      </c>
      <c r="L2" s="5" t="s">
        <v>16</v>
      </c>
      <c r="M2" s="129" t="s">
        <v>24</v>
      </c>
      <c r="N2" s="130" t="s">
        <v>5</v>
      </c>
      <c r="O2" s="135" t="s">
        <v>15</v>
      </c>
      <c r="P2" s="5" t="s">
        <v>16</v>
      </c>
      <c r="Q2" s="129" t="s">
        <v>24</v>
      </c>
      <c r="R2" s="130" t="s">
        <v>5</v>
      </c>
      <c r="S2" s="135" t="s">
        <v>15</v>
      </c>
      <c r="T2" s="5" t="s">
        <v>16</v>
      </c>
      <c r="U2" s="129" t="s">
        <v>24</v>
      </c>
      <c r="V2" s="130" t="s">
        <v>5</v>
      </c>
      <c r="W2" s="135" t="s">
        <v>15</v>
      </c>
      <c r="X2" s="5" t="s">
        <v>16</v>
      </c>
      <c r="Y2" s="129" t="s">
        <v>24</v>
      </c>
      <c r="Z2" s="130" t="s">
        <v>5</v>
      </c>
    </row>
    <row r="3" spans="1:34">
      <c r="A3" s="6" t="s">
        <v>25</v>
      </c>
      <c r="B3" s="128"/>
      <c r="C3" s="139"/>
      <c r="D3" s="249"/>
      <c r="E3" s="250"/>
      <c r="F3" s="251"/>
      <c r="G3" s="175"/>
      <c r="H3" s="173"/>
      <c r="I3" s="125"/>
      <c r="J3" s="7"/>
      <c r="K3" s="136"/>
      <c r="L3" s="125"/>
      <c r="M3" s="125"/>
      <c r="N3" s="7"/>
      <c r="O3" s="136"/>
      <c r="P3" s="125"/>
      <c r="Q3" s="125"/>
      <c r="R3" s="7"/>
      <c r="S3" s="136"/>
      <c r="T3" s="125"/>
      <c r="U3" s="125"/>
      <c r="V3" s="7"/>
      <c r="W3" s="136"/>
      <c r="X3" s="125"/>
      <c r="Y3" s="125"/>
      <c r="Z3" s="7"/>
    </row>
    <row r="4" spans="1:34">
      <c r="A4" s="8" t="s">
        <v>3</v>
      </c>
      <c r="B4" s="9"/>
      <c r="C4" s="10">
        <v>8</v>
      </c>
      <c r="D4" s="137">
        <v>507.86</v>
      </c>
      <c r="E4" s="20">
        <f>D4-F4</f>
        <v>436.3</v>
      </c>
      <c r="F4" s="127">
        <v>71.56</v>
      </c>
      <c r="G4" s="176">
        <v>600.59</v>
      </c>
      <c r="H4" s="174">
        <f>G4-I4</f>
        <v>466.33000000000004</v>
      </c>
      <c r="I4" s="143">
        <v>134.26</v>
      </c>
      <c r="J4" s="131" t="s">
        <v>33</v>
      </c>
      <c r="K4" s="137">
        <f>$G4-L4</f>
        <v>540.53100000000006</v>
      </c>
      <c r="L4" s="21">
        <f>($G4*10%)</f>
        <v>60.059000000000005</v>
      </c>
      <c r="M4" s="126">
        <f>L4-$I4</f>
        <v>-74.200999999999993</v>
      </c>
      <c r="N4" s="131">
        <f>($L4-$I4)/$I4</f>
        <v>-0.55266646804707287</v>
      </c>
      <c r="O4" s="137">
        <f>$G4-P4</f>
        <v>540.53100000000006</v>
      </c>
      <c r="P4" s="21">
        <f>($G4*10%)</f>
        <v>60.059000000000005</v>
      </c>
      <c r="Q4" s="126">
        <f>P4-$I4</f>
        <v>-74.200999999999993</v>
      </c>
      <c r="R4" s="131">
        <f>(P4-I4)/I4</f>
        <v>-0.55266646804707287</v>
      </c>
      <c r="S4" s="137">
        <f>$G4-T4</f>
        <v>570.56050000000005</v>
      </c>
      <c r="T4" s="21">
        <f>($G4*5%)</f>
        <v>30.029500000000002</v>
      </c>
      <c r="U4" s="126">
        <f>T4-$I4</f>
        <v>-104.23049999999999</v>
      </c>
      <c r="V4" s="131">
        <f>(T4-I4)/$I4</f>
        <v>-0.77633323402353638</v>
      </c>
      <c r="W4" s="137">
        <f>$G4-X4</f>
        <v>570.56050000000005</v>
      </c>
      <c r="X4" s="21">
        <f>($G4*5%)</f>
        <v>30.029500000000002</v>
      </c>
      <c r="Y4" s="126">
        <f>X4-$I4</f>
        <v>-104.23049999999999</v>
      </c>
      <c r="Z4" s="131">
        <f>(X4-I4)/I4</f>
        <v>-0.77633323402353638</v>
      </c>
      <c r="AA4" s="133"/>
      <c r="AB4" s="28"/>
      <c r="AG4" s="28"/>
      <c r="AH4" s="28"/>
    </row>
    <row r="5" spans="1:34">
      <c r="A5" s="8" t="s">
        <v>8</v>
      </c>
      <c r="B5" s="9"/>
      <c r="C5" s="10">
        <v>12</v>
      </c>
      <c r="D5" s="137">
        <v>1015.31</v>
      </c>
      <c r="E5" s="20">
        <f t="shared" ref="E5:E7" si="0">D5-F5</f>
        <v>872.2299999999999</v>
      </c>
      <c r="F5" s="127">
        <v>143.08000000000001</v>
      </c>
      <c r="G5" s="176">
        <v>1200.69</v>
      </c>
      <c r="H5" s="174">
        <f t="shared" ref="H5:H7" si="1">G5-I5</f>
        <v>932.27</v>
      </c>
      <c r="I5" s="143">
        <v>268.42</v>
      </c>
      <c r="J5" s="131" t="s">
        <v>33</v>
      </c>
      <c r="K5" s="137">
        <f t="shared" ref="K5:K7" si="2">$G5-L5</f>
        <v>1050.616</v>
      </c>
      <c r="L5" s="21">
        <f>((G5-$G$4)*15%)+$L$4</f>
        <v>150.07400000000001</v>
      </c>
      <c r="M5" s="126">
        <f t="shared" ref="M5:M7" si="3">L5-$I5</f>
        <v>-118.346</v>
      </c>
      <c r="N5" s="131">
        <f t="shared" ref="N5:N7" si="4">($L5-$I5)/$I5</f>
        <v>-0.44089859175918333</v>
      </c>
      <c r="O5" s="137">
        <f>$G5-P5</f>
        <v>1020.6110000000001</v>
      </c>
      <c r="P5" s="21">
        <f>((G5-$G$4)*20%)+$P$4</f>
        <v>180.07900000000001</v>
      </c>
      <c r="Q5" s="126">
        <f t="shared" ref="Q5:Q7" si="5">P5-$I5</f>
        <v>-88.341000000000008</v>
      </c>
      <c r="R5" s="131">
        <f t="shared" ref="R5:R7" si="6">(P5-I5)/I5</f>
        <v>-0.32911482005811787</v>
      </c>
      <c r="S5" s="137">
        <f>$G5-T5</f>
        <v>1080.6455000000001</v>
      </c>
      <c r="T5" s="21">
        <f>((G5-$G$4)*15%)+$T$4</f>
        <v>120.0445</v>
      </c>
      <c r="U5" s="126">
        <f t="shared" ref="U5:U7" si="7">T5-$I5</f>
        <v>-148.37550000000002</v>
      </c>
      <c r="V5" s="131">
        <f t="shared" ref="V5:V7" si="8">(T5-I5)/$I5</f>
        <v>-0.55277363832799342</v>
      </c>
      <c r="W5" s="137">
        <f t="shared" ref="W5:W7" si="9">$G5-X5</f>
        <v>1050.6405</v>
      </c>
      <c r="X5" s="21">
        <f>((G5-$G$4)*20%)+$X$4</f>
        <v>150.04950000000002</v>
      </c>
      <c r="Y5" s="126">
        <f>X5-$I5</f>
        <v>-118.37049999999999</v>
      </c>
      <c r="Z5" s="131">
        <f>(X5-I5)/I5</f>
        <v>-0.44098986662692791</v>
      </c>
      <c r="AA5" s="133"/>
      <c r="AB5" s="15"/>
      <c r="AG5" s="28"/>
      <c r="AH5" s="28"/>
    </row>
    <row r="6" spans="1:34">
      <c r="A6" s="8" t="s">
        <v>9</v>
      </c>
      <c r="B6" s="9"/>
      <c r="C6" s="10">
        <v>2</v>
      </c>
      <c r="D6" s="137">
        <v>914.96</v>
      </c>
      <c r="E6" s="20">
        <f t="shared" si="0"/>
        <v>786.11</v>
      </c>
      <c r="F6" s="127">
        <v>128.85</v>
      </c>
      <c r="G6" s="176">
        <v>1082.02</v>
      </c>
      <c r="H6" s="174">
        <f t="shared" si="1"/>
        <v>840.21</v>
      </c>
      <c r="I6" s="143">
        <v>241.81</v>
      </c>
      <c r="J6" s="131" t="s">
        <v>33</v>
      </c>
      <c r="K6" s="137">
        <f t="shared" si="2"/>
        <v>949.74649999999997</v>
      </c>
      <c r="L6" s="21">
        <f>((G6-$G$4)*15%)+$L$4</f>
        <v>132.27349999999998</v>
      </c>
      <c r="M6" s="126">
        <f t="shared" si="3"/>
        <v>-109.53650000000002</v>
      </c>
      <c r="N6" s="131">
        <f t="shared" si="4"/>
        <v>-0.45298581530954063</v>
      </c>
      <c r="O6" s="137">
        <f>$G6-P6</f>
        <v>925.67499999999995</v>
      </c>
      <c r="P6" s="21">
        <f>((G6-$G$4)*20%)+$P$4</f>
        <v>156.345</v>
      </c>
      <c r="Q6" s="126">
        <f t="shared" si="5"/>
        <v>-85.465000000000003</v>
      </c>
      <c r="R6" s="131">
        <f t="shared" si="6"/>
        <v>-0.35343865017989329</v>
      </c>
      <c r="S6" s="137">
        <f t="shared" ref="S6:S7" si="10">$G6-T6</f>
        <v>979.77599999999995</v>
      </c>
      <c r="T6" s="21">
        <f>((G6-$G$4)*15%)+$T$4</f>
        <v>102.24399999999999</v>
      </c>
      <c r="U6" s="126">
        <f t="shared" si="7"/>
        <v>-139.56600000000003</v>
      </c>
      <c r="V6" s="131">
        <f t="shared" si="8"/>
        <v>-0.57717215996029958</v>
      </c>
      <c r="W6" s="137">
        <f t="shared" si="9"/>
        <v>955.70449999999994</v>
      </c>
      <c r="X6" s="21">
        <f>((G6-$G$4)*20%)+$X$4</f>
        <v>126.3155</v>
      </c>
      <c r="Y6" s="126">
        <f>X6-$I6</f>
        <v>-115.4945</v>
      </c>
      <c r="Z6" s="131">
        <f>(X6-I6)/I6</f>
        <v>-0.47762499483065218</v>
      </c>
      <c r="AA6" s="132"/>
      <c r="AB6" s="28"/>
      <c r="AG6" s="28"/>
      <c r="AH6" s="28"/>
    </row>
    <row r="7" spans="1:34">
      <c r="A7" s="181" t="s">
        <v>10</v>
      </c>
      <c r="B7" s="171"/>
      <c r="C7" s="192">
        <v>17</v>
      </c>
      <c r="D7" s="193">
        <v>1523.17</v>
      </c>
      <c r="E7" s="194">
        <f t="shared" si="0"/>
        <v>1308.56</v>
      </c>
      <c r="F7" s="195">
        <v>214.61</v>
      </c>
      <c r="G7" s="196">
        <v>1801.28</v>
      </c>
      <c r="H7" s="197">
        <f t="shared" si="1"/>
        <v>1398.62</v>
      </c>
      <c r="I7" s="198">
        <v>402.66</v>
      </c>
      <c r="J7" s="172" t="s">
        <v>33</v>
      </c>
      <c r="K7" s="193">
        <f t="shared" si="2"/>
        <v>1561.1175000000001</v>
      </c>
      <c r="L7" s="199">
        <f>((G7-$G$4)*15%)+$L$4</f>
        <v>240.16249999999999</v>
      </c>
      <c r="M7" s="200">
        <f t="shared" si="3"/>
        <v>-162.49750000000003</v>
      </c>
      <c r="N7" s="172">
        <f t="shared" si="4"/>
        <v>-0.40356007549793876</v>
      </c>
      <c r="O7" s="193">
        <f>$G7-P7</f>
        <v>1501.0829999999999</v>
      </c>
      <c r="P7" s="199">
        <f>((G7-$G$4)*20%)+$P$4</f>
        <v>300.19700000000006</v>
      </c>
      <c r="Q7" s="200">
        <f t="shared" si="5"/>
        <v>-102.46299999999997</v>
      </c>
      <c r="R7" s="172">
        <f t="shared" si="6"/>
        <v>-0.25446530571698195</v>
      </c>
      <c r="S7" s="193">
        <f t="shared" si="10"/>
        <v>1591.1469999999999</v>
      </c>
      <c r="T7" s="199">
        <f>((G7-$G$4)*15%)+$T$4</f>
        <v>210.13300000000001</v>
      </c>
      <c r="U7" s="200">
        <f t="shared" si="7"/>
        <v>-192.52700000000002</v>
      </c>
      <c r="V7" s="172">
        <f t="shared" si="8"/>
        <v>-0.47813788307753441</v>
      </c>
      <c r="W7" s="193">
        <f t="shared" si="9"/>
        <v>1531.1125</v>
      </c>
      <c r="X7" s="199">
        <f>((G7-$G$4)*20%)+$X$4</f>
        <v>270.16750000000002</v>
      </c>
      <c r="Y7" s="200">
        <f>X7-$I7</f>
        <v>-132.49250000000001</v>
      </c>
      <c r="Z7" s="172">
        <f>(X7-I7)/I7</f>
        <v>-0.32904311329657776</v>
      </c>
      <c r="AA7" s="132"/>
      <c r="AB7" s="28"/>
      <c r="AG7" s="28"/>
      <c r="AH7" s="28"/>
    </row>
    <row r="8" spans="1:34">
      <c r="A8" s="201" t="s">
        <v>11</v>
      </c>
      <c r="B8" s="182"/>
      <c r="C8" s="183">
        <f>SUM(C4:C7)</f>
        <v>39</v>
      </c>
      <c r="D8" s="184">
        <f t="shared" ref="D8:L8" si="11">(D4*$C4)+(D5*$C5)+(D6*$C6)+(D7*$C7)</f>
        <v>43970.409999999996</v>
      </c>
      <c r="E8" s="185">
        <f t="shared" si="11"/>
        <v>37774.899999999994</v>
      </c>
      <c r="F8" s="186">
        <f t="shared" si="11"/>
        <v>6195.51</v>
      </c>
      <c r="G8" s="187">
        <f t="shared" si="11"/>
        <v>51998.8</v>
      </c>
      <c r="H8" s="185">
        <f t="shared" si="11"/>
        <v>40374.839999999997</v>
      </c>
      <c r="I8" s="188">
        <f t="shared" si="11"/>
        <v>11623.96</v>
      </c>
      <c r="J8" s="189" t="s">
        <v>33</v>
      </c>
      <c r="K8" s="184">
        <f t="shared" si="11"/>
        <v>45370.130499999999</v>
      </c>
      <c r="L8" s="190">
        <f t="shared" si="11"/>
        <v>6628.6695</v>
      </c>
      <c r="M8" s="191"/>
      <c r="N8" s="189"/>
      <c r="O8" s="184">
        <f>(O4*$C4)+(O5*$C5)+(O6*$C6)+(O7*$C7)</f>
        <v>43941.341</v>
      </c>
      <c r="P8" s="190">
        <f>(P4*$C4)+(P5*$C5)+(P6*$C6)+(P7*$C7)</f>
        <v>8057.4590000000017</v>
      </c>
      <c r="Q8" s="191"/>
      <c r="R8" s="189"/>
      <c r="S8" s="184">
        <f>(S4*$C4)+(S5*$C5)+(S6*$C6)+(S7*$C7)</f>
        <v>46541.281000000003</v>
      </c>
      <c r="T8" s="190">
        <f>(T4*$C4)+(T5*$C5)+(T6*$C6)+(T7*$C7)</f>
        <v>5457.5190000000002</v>
      </c>
      <c r="U8" s="191"/>
      <c r="V8" s="189"/>
      <c r="W8" s="184">
        <f>(W4*$C4)+(W5*$C5)+(W6*$C6)+(W7*$C7)</f>
        <v>45112.491499999996</v>
      </c>
      <c r="X8" s="190">
        <f>(X4*$C4)+(X5*$C5)+(X6*$C6)+(X7*$C7)</f>
        <v>6886.3085000000001</v>
      </c>
      <c r="Y8" s="191"/>
      <c r="Z8" s="189"/>
      <c r="AA8" s="132"/>
      <c r="AB8" s="15"/>
      <c r="AC8" s="15"/>
      <c r="AD8" s="15"/>
      <c r="AE8" s="15"/>
      <c r="AF8" s="15"/>
      <c r="AG8" s="15"/>
    </row>
    <row r="9" spans="1:34">
      <c r="A9" s="252" t="s">
        <v>12</v>
      </c>
      <c r="B9" s="253"/>
      <c r="C9" s="254"/>
      <c r="D9" s="165">
        <f t="shared" ref="D9:L9" si="12">D8*12</f>
        <v>527644.91999999993</v>
      </c>
      <c r="E9" s="166">
        <f t="shared" si="12"/>
        <v>453298.79999999993</v>
      </c>
      <c r="F9" s="167">
        <f t="shared" si="12"/>
        <v>74346.12</v>
      </c>
      <c r="G9" s="177">
        <f t="shared" si="12"/>
        <v>623985.60000000009</v>
      </c>
      <c r="H9" s="166">
        <f t="shared" si="12"/>
        <v>484498.07999999996</v>
      </c>
      <c r="I9" s="168">
        <f t="shared" si="12"/>
        <v>139487.51999999999</v>
      </c>
      <c r="J9" s="169" t="s">
        <v>33</v>
      </c>
      <c r="K9" s="165">
        <f t="shared" si="12"/>
        <v>544441.56599999999</v>
      </c>
      <c r="L9" s="166">
        <f t="shared" si="12"/>
        <v>79544.034</v>
      </c>
      <c r="M9" s="170"/>
      <c r="N9" s="169"/>
      <c r="O9" s="165">
        <f>O8*12</f>
        <v>527296.09199999995</v>
      </c>
      <c r="P9" s="166">
        <f>P8*12</f>
        <v>96689.508000000016</v>
      </c>
      <c r="Q9" s="170"/>
      <c r="R9" s="169"/>
      <c r="S9" s="165">
        <f>S8*12</f>
        <v>558495.37199999997</v>
      </c>
      <c r="T9" s="166">
        <f>T8*12</f>
        <v>65490.228000000003</v>
      </c>
      <c r="U9" s="170"/>
      <c r="V9" s="169"/>
      <c r="W9" s="165">
        <f>W8*12</f>
        <v>541349.89799999993</v>
      </c>
      <c r="X9" s="166">
        <f>X8*12</f>
        <v>82635.702000000005</v>
      </c>
      <c r="Y9" s="170"/>
      <c r="Z9" s="169"/>
      <c r="AA9" s="132"/>
      <c r="AB9" s="15"/>
      <c r="AC9" s="15"/>
      <c r="AD9" s="15"/>
      <c r="AE9" s="15"/>
      <c r="AF9" s="15"/>
      <c r="AG9" s="15"/>
    </row>
    <row r="10" spans="1:34">
      <c r="A10" s="252" t="s">
        <v>27</v>
      </c>
      <c r="B10" s="255"/>
      <c r="C10" s="256"/>
      <c r="D10" s="145"/>
      <c r="E10" s="146"/>
      <c r="F10" s="147"/>
      <c r="G10" s="257" t="s">
        <v>35</v>
      </c>
      <c r="H10" s="258"/>
      <c r="I10" s="258"/>
      <c r="J10" s="259"/>
      <c r="K10" s="151">
        <f>(K9-$H$9)/$H$9</f>
        <v>0.12372285561998519</v>
      </c>
      <c r="L10" s="152">
        <f>(L9-$I$9)/$I$9</f>
        <v>-0.42974085423556169</v>
      </c>
      <c r="M10" s="150"/>
      <c r="N10" s="149"/>
      <c r="O10" s="151">
        <f>(O9-$H$9)/$H$9</f>
        <v>8.8334740150053825E-2</v>
      </c>
      <c r="P10" s="152">
        <f>(P9-$I$9)/$I$9</f>
        <v>-0.30682323407857548</v>
      </c>
      <c r="Q10" s="150"/>
      <c r="R10" s="149"/>
      <c r="S10" s="151">
        <f>(S9-$H$9)/$H$9</f>
        <v>0.15272979409949369</v>
      </c>
      <c r="T10" s="152">
        <f>(T9-$I$9)/$I$9</f>
        <v>-0.5304939968823017</v>
      </c>
      <c r="U10" s="150"/>
      <c r="V10" s="149"/>
      <c r="W10" s="151">
        <f>(W9-$H$9)/$H$9</f>
        <v>0.11734167862956232</v>
      </c>
      <c r="X10" s="152">
        <f>(X9-$I$9)/$I$9</f>
        <v>-0.40757637672531555</v>
      </c>
      <c r="Y10" s="150"/>
      <c r="Z10" s="149"/>
      <c r="AA10" s="132"/>
      <c r="AB10" s="15"/>
      <c r="AC10" s="15"/>
      <c r="AD10" s="15"/>
      <c r="AE10" s="15"/>
      <c r="AF10" s="15"/>
      <c r="AG10" s="15"/>
    </row>
    <row r="11" spans="1:34" ht="15.75" thickBot="1">
      <c r="A11" s="266" t="s">
        <v>28</v>
      </c>
      <c r="B11" s="267"/>
      <c r="C11" s="268"/>
      <c r="D11" s="159"/>
      <c r="E11" s="160"/>
      <c r="F11" s="161"/>
      <c r="G11" s="263"/>
      <c r="H11" s="264"/>
      <c r="I11" s="264"/>
      <c r="J11" s="265"/>
      <c r="K11" s="159">
        <f>K9-$H$9</f>
        <v>59943.486000000034</v>
      </c>
      <c r="L11" s="160">
        <f>L9-$I$9</f>
        <v>-59943.48599999999</v>
      </c>
      <c r="M11" s="164"/>
      <c r="N11" s="163"/>
      <c r="O11" s="159">
        <f>O9-$H$9</f>
        <v>42798.011999999988</v>
      </c>
      <c r="P11" s="160">
        <f>P9-$I$9</f>
        <v>-42798.011999999973</v>
      </c>
      <c r="Q11" s="164"/>
      <c r="R11" s="163"/>
      <c r="S11" s="159">
        <f>S9-$H$9</f>
        <v>73997.292000000016</v>
      </c>
      <c r="T11" s="160">
        <f>T9-$I$9</f>
        <v>-73997.291999999987</v>
      </c>
      <c r="U11" s="164"/>
      <c r="V11" s="163"/>
      <c r="W11" s="159">
        <f>W9-$H$9</f>
        <v>56851.81799999997</v>
      </c>
      <c r="X11" s="160">
        <f>X9-$I$9</f>
        <v>-56851.817999999985</v>
      </c>
      <c r="Y11" s="164"/>
      <c r="Z11" s="163"/>
      <c r="AA11" s="132"/>
      <c r="AB11" s="15"/>
      <c r="AC11" s="15"/>
      <c r="AD11" s="15"/>
      <c r="AE11" s="15"/>
      <c r="AF11" s="15"/>
      <c r="AG11" s="15"/>
    </row>
    <row r="12" spans="1:34">
      <c r="A12" s="144" t="s">
        <v>34</v>
      </c>
    </row>
    <row r="13" spans="1:34" ht="20.25">
      <c r="A13" s="19"/>
      <c r="G13" s="16"/>
    </row>
    <row r="14" spans="1:34" ht="20.25">
      <c r="A14" s="19"/>
    </row>
  </sheetData>
  <mergeCells count="12">
    <mergeCell ref="W1:Z1"/>
    <mergeCell ref="D1:F1"/>
    <mergeCell ref="G1:J1"/>
    <mergeCell ref="K1:N1"/>
    <mergeCell ref="O1:R1"/>
    <mergeCell ref="S1:V1"/>
    <mergeCell ref="B2:C2"/>
    <mergeCell ref="D3:F3"/>
    <mergeCell ref="A9:C9"/>
    <mergeCell ref="A10:C10"/>
    <mergeCell ref="G10:J11"/>
    <mergeCell ref="A11:C11"/>
  </mergeCells>
  <pageMargins left="0.7" right="0.7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77B4D-F765-4380-94B8-7836C5CC149D}">
  <sheetPr>
    <tabColor theme="4"/>
  </sheetPr>
  <dimension ref="A1:Z46"/>
  <sheetViews>
    <sheetView showGridLines="0" topLeftCell="A3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3"/>
    <col min="2" max="2" width="12" style="33" customWidth="1"/>
    <col min="3" max="3" width="6.375" style="33" customWidth="1"/>
    <col min="4" max="6" width="12.75" style="33" customWidth="1"/>
    <col min="7" max="7" width="7.25" style="33" hidden="1" customWidth="1"/>
    <col min="8" max="8" width="6.375" style="33" hidden="1" customWidth="1"/>
    <col min="9" max="11" width="12.75" style="33" customWidth="1"/>
    <col min="12" max="13" width="6.375" style="33" hidden="1" customWidth="1"/>
    <col min="14" max="15" width="13.625" style="33" customWidth="1"/>
    <col min="16" max="16" width="18.375" style="33" customWidth="1"/>
    <col min="17" max="18" width="12.125" style="33" customWidth="1"/>
    <col min="19" max="19" width="8.125" style="32" customWidth="1"/>
    <col min="20" max="20" width="6.375" style="32" customWidth="1"/>
    <col min="21" max="24" width="6.375" style="33" customWidth="1"/>
    <col min="25" max="16384" width="6.375" style="33"/>
  </cols>
  <sheetData>
    <row r="1" spans="1:26" ht="18.75">
      <c r="A1" s="29"/>
      <c r="B1" s="30"/>
      <c r="C1" s="31"/>
      <c r="D1" s="285" t="s">
        <v>13</v>
      </c>
      <c r="E1" s="286"/>
      <c r="F1" s="286"/>
      <c r="G1" s="286"/>
      <c r="H1" s="287"/>
      <c r="I1" s="285" t="s">
        <v>14</v>
      </c>
      <c r="J1" s="286"/>
      <c r="K1" s="286"/>
      <c r="L1" s="286"/>
      <c r="M1" s="287"/>
      <c r="N1" s="285" t="s">
        <v>1</v>
      </c>
      <c r="O1" s="286"/>
      <c r="P1" s="286"/>
      <c r="Q1" s="286"/>
      <c r="R1" s="287"/>
    </row>
    <row r="2" spans="1:26">
      <c r="A2" s="34"/>
      <c r="B2" s="288" t="s">
        <v>2</v>
      </c>
      <c r="C2" s="289"/>
      <c r="D2" s="35" t="s">
        <v>17</v>
      </c>
      <c r="E2" s="36" t="s">
        <v>15</v>
      </c>
      <c r="F2" s="37" t="s">
        <v>16</v>
      </c>
      <c r="G2" s="290" t="s">
        <v>4</v>
      </c>
      <c r="H2" s="291"/>
      <c r="I2" s="35" t="s">
        <v>17</v>
      </c>
      <c r="J2" s="36" t="s">
        <v>15</v>
      </c>
      <c r="K2" s="37" t="s">
        <v>16</v>
      </c>
      <c r="L2" s="290" t="s">
        <v>4</v>
      </c>
      <c r="M2" s="291"/>
      <c r="N2" s="292" t="s">
        <v>16</v>
      </c>
      <c r="O2" s="293"/>
      <c r="P2" s="38" t="s">
        <v>0</v>
      </c>
      <c r="Q2" s="37" t="s">
        <v>24</v>
      </c>
      <c r="R2" s="39" t="s">
        <v>5</v>
      </c>
    </row>
    <row r="3" spans="1:26">
      <c r="A3" s="40" t="s">
        <v>18</v>
      </c>
      <c r="B3" s="41"/>
      <c r="C3" s="42"/>
      <c r="D3" s="43"/>
      <c r="E3" s="44"/>
      <c r="F3" s="45"/>
      <c r="G3" s="45" t="s">
        <v>6</v>
      </c>
      <c r="H3" s="42" t="s">
        <v>7</v>
      </c>
      <c r="I3" s="46"/>
      <c r="J3" s="47"/>
      <c r="K3" s="41"/>
      <c r="L3" s="45" t="s">
        <v>6</v>
      </c>
      <c r="M3" s="42" t="s">
        <v>7</v>
      </c>
      <c r="N3" s="48"/>
      <c r="O3" s="41"/>
      <c r="P3" s="49"/>
      <c r="Q3" s="49"/>
      <c r="R3" s="50"/>
      <c r="U3" s="32"/>
    </row>
    <row r="4" spans="1:26">
      <c r="A4" s="51" t="s">
        <v>3</v>
      </c>
      <c r="B4" s="52"/>
      <c r="C4" s="53">
        <v>27</v>
      </c>
      <c r="D4" s="54">
        <v>874.97</v>
      </c>
      <c r="E4" s="55">
        <f>D4-F4</f>
        <v>770.76</v>
      </c>
      <c r="F4" s="56">
        <v>104.21</v>
      </c>
      <c r="G4" s="57">
        <f t="shared" ref="G4:G9" si="0">E4/D4</f>
        <v>0.88089877367224012</v>
      </c>
      <c r="H4" s="58">
        <f t="shared" ref="H4:H9" si="1">F4/D4</f>
        <v>0.1191012263277598</v>
      </c>
      <c r="I4" s="54">
        <v>874.97</v>
      </c>
      <c r="J4" s="55">
        <f>I4-K4</f>
        <v>787.47299999999996</v>
      </c>
      <c r="K4" s="56">
        <f>(I4*O4)</f>
        <v>87.497000000000014</v>
      </c>
      <c r="L4" s="57">
        <f t="shared" ref="L4:L9" si="2">J4/I4</f>
        <v>0.89999999999999991</v>
      </c>
      <c r="M4" s="58">
        <f t="shared" ref="M4:M9" si="3">K4/I4</f>
        <v>0.10000000000000002</v>
      </c>
      <c r="N4" s="298" t="s">
        <v>22</v>
      </c>
      <c r="O4" s="300">
        <f>T4</f>
        <v>0.1</v>
      </c>
      <c r="P4" s="302"/>
      <c r="Q4" s="59">
        <f>K4-F4</f>
        <v>-16.71299999999998</v>
      </c>
      <c r="R4" s="60">
        <f>(K4-F4)/F4</f>
        <v>-0.1603780827175893</v>
      </c>
      <c r="S4" s="61">
        <v>100</v>
      </c>
      <c r="T4" s="62">
        <f>S4/1000</f>
        <v>0.1</v>
      </c>
      <c r="U4" s="32"/>
      <c r="V4" s="63"/>
      <c r="W4" s="63"/>
      <c r="Y4" s="64"/>
      <c r="Z4" s="64"/>
    </row>
    <row r="5" spans="1:26">
      <c r="A5" s="51" t="s">
        <v>8</v>
      </c>
      <c r="B5" s="52"/>
      <c r="C5" s="53">
        <v>22</v>
      </c>
      <c r="D5" s="54">
        <v>1838.61</v>
      </c>
      <c r="E5" s="55">
        <f>D5-F5</f>
        <v>1523.6299999999999</v>
      </c>
      <c r="F5" s="56">
        <v>314.98</v>
      </c>
      <c r="G5" s="57">
        <f t="shared" si="0"/>
        <v>0.82868580068638809</v>
      </c>
      <c r="H5" s="58">
        <f t="shared" si="1"/>
        <v>0.17131419931361194</v>
      </c>
      <c r="I5" s="54">
        <v>1838.61</v>
      </c>
      <c r="J5" s="55">
        <f t="shared" ref="J5:J7" si="4">I5-K5</f>
        <v>1654.7489999999998</v>
      </c>
      <c r="K5" s="56">
        <f>((I5-$I$4)*O$7)+K$4</f>
        <v>183.86099999999999</v>
      </c>
      <c r="L5" s="57">
        <f t="shared" si="2"/>
        <v>0.89999999999999991</v>
      </c>
      <c r="M5" s="58">
        <f t="shared" si="3"/>
        <v>0.1</v>
      </c>
      <c r="N5" s="294"/>
      <c r="O5" s="296"/>
      <c r="P5" s="303"/>
      <c r="Q5" s="59">
        <f t="shared" ref="Q5:Q7" si="5">K5-F5</f>
        <v>-131.11900000000003</v>
      </c>
      <c r="R5" s="60">
        <f>(K5-F5)/F5</f>
        <v>-0.41627722395072708</v>
      </c>
      <c r="S5" s="61">
        <v>100</v>
      </c>
      <c r="T5" s="62">
        <f>S5/1000</f>
        <v>0.1</v>
      </c>
      <c r="U5" s="32"/>
      <c r="V5" s="63"/>
      <c r="W5" s="63"/>
      <c r="Y5" s="64"/>
      <c r="Z5" s="64"/>
    </row>
    <row r="6" spans="1:26">
      <c r="A6" s="51" t="s">
        <v>9</v>
      </c>
      <c r="B6" s="52"/>
      <c r="C6" s="53">
        <v>6</v>
      </c>
      <c r="D6" s="54">
        <v>1576.05</v>
      </c>
      <c r="E6" s="55">
        <f>D6-F6</f>
        <v>1318.5</v>
      </c>
      <c r="F6" s="56">
        <v>257.55</v>
      </c>
      <c r="G6" s="57">
        <f t="shared" si="0"/>
        <v>0.83658513372037691</v>
      </c>
      <c r="H6" s="58">
        <f t="shared" si="1"/>
        <v>0.16341486627962312</v>
      </c>
      <c r="I6" s="54">
        <v>1576.05</v>
      </c>
      <c r="J6" s="55">
        <f t="shared" si="4"/>
        <v>1418.4449999999999</v>
      </c>
      <c r="K6" s="56">
        <f t="shared" ref="K6:K7" si="6">((I6-$I$4)*O$7)+K$4</f>
        <v>157.60500000000002</v>
      </c>
      <c r="L6" s="57">
        <f t="shared" si="2"/>
        <v>0.9</v>
      </c>
      <c r="M6" s="58">
        <f t="shared" si="3"/>
        <v>0.10000000000000002</v>
      </c>
      <c r="N6" s="299"/>
      <c r="O6" s="301"/>
      <c r="P6" s="303"/>
      <c r="Q6" s="59">
        <f t="shared" si="5"/>
        <v>-99.944999999999993</v>
      </c>
      <c r="R6" s="60">
        <f t="shared" ref="R6:R7" si="7">(K6-F6)/F6</f>
        <v>-0.38806057076295858</v>
      </c>
      <c r="S6" s="65"/>
      <c r="T6" s="66"/>
      <c r="U6" s="32"/>
      <c r="V6" s="63"/>
      <c r="W6" s="63"/>
      <c r="Y6" s="64"/>
      <c r="Z6" s="64"/>
    </row>
    <row r="7" spans="1:26">
      <c r="A7" s="51" t="s">
        <v>10</v>
      </c>
      <c r="B7" s="52"/>
      <c r="C7" s="53">
        <v>91</v>
      </c>
      <c r="D7" s="54">
        <v>2539.1999999999998</v>
      </c>
      <c r="E7" s="55">
        <f>D7-F7</f>
        <v>2070.9899999999998</v>
      </c>
      <c r="F7" s="56">
        <v>468.21</v>
      </c>
      <c r="G7" s="57">
        <f t="shared" si="0"/>
        <v>0.81560727788279774</v>
      </c>
      <c r="H7" s="58">
        <f t="shared" si="1"/>
        <v>0.18439272211720228</v>
      </c>
      <c r="I7" s="54">
        <v>2539.1999999999998</v>
      </c>
      <c r="J7" s="55">
        <f t="shared" si="4"/>
        <v>2285.2799999999997</v>
      </c>
      <c r="K7" s="56">
        <f t="shared" si="6"/>
        <v>253.92000000000002</v>
      </c>
      <c r="L7" s="57">
        <f t="shared" si="2"/>
        <v>0.89999999999999991</v>
      </c>
      <c r="M7" s="58">
        <f t="shared" si="3"/>
        <v>0.10000000000000002</v>
      </c>
      <c r="N7" s="294" t="s">
        <v>23</v>
      </c>
      <c r="O7" s="296">
        <f>T5</f>
        <v>0.1</v>
      </c>
      <c r="P7" s="67"/>
      <c r="Q7" s="59">
        <f t="shared" si="5"/>
        <v>-214.28999999999996</v>
      </c>
      <c r="R7" s="60">
        <f t="shared" si="7"/>
        <v>-0.45767924649195868</v>
      </c>
      <c r="S7" s="65"/>
      <c r="T7" s="66"/>
      <c r="U7" s="32"/>
      <c r="V7" s="63"/>
      <c r="W7" s="63"/>
      <c r="Y7" s="64"/>
      <c r="Z7" s="64"/>
    </row>
    <row r="8" spans="1:26">
      <c r="A8" s="68" t="s">
        <v>11</v>
      </c>
      <c r="B8" s="52"/>
      <c r="C8" s="69">
        <f>SUM(C4:C7)</f>
        <v>146</v>
      </c>
      <c r="D8" s="70">
        <f>(D4*$C4)+(D5*$C5)+(D6*$C6)+(D7*$C7)</f>
        <v>304597.11</v>
      </c>
      <c r="E8" s="71">
        <f>(E4*$C4)+(E5*$C5)+(E6*$C6)+(E7*$C7)</f>
        <v>250701.46999999997</v>
      </c>
      <c r="F8" s="72">
        <f>(F4*$C4)+(F5*$C5)+(F6*$C6)+(F7*$C7)</f>
        <v>53895.64</v>
      </c>
      <c r="G8" s="57">
        <f t="shared" si="0"/>
        <v>0.82305925358254384</v>
      </c>
      <c r="H8" s="58">
        <f t="shared" si="1"/>
        <v>0.17694074641745616</v>
      </c>
      <c r="I8" s="70">
        <f>(I4*$C4)+(I5*$C5)+(I6*$C6)+(I7*$C7)</f>
        <v>304597.11</v>
      </c>
      <c r="J8" s="71">
        <f>(J4*$C4)+(J5*$C5)+(J6*$C6)+(J7*$C7)</f>
        <v>274137.39899999998</v>
      </c>
      <c r="K8" s="72">
        <f>(K4*$C4)+(K5*$C5)+(K6*$C6)+(K7*$C7)</f>
        <v>30459.711000000003</v>
      </c>
      <c r="L8" s="57">
        <f t="shared" si="2"/>
        <v>0.89999999999999991</v>
      </c>
      <c r="M8" s="58">
        <f t="shared" si="3"/>
        <v>0.10000000000000002</v>
      </c>
      <c r="N8" s="294"/>
      <c r="O8" s="296"/>
      <c r="P8" s="73"/>
      <c r="Q8" s="73">
        <f>(Q4*$C4)+(Q5*$C5)+(Q6*$C6)+(Q7*$C7)</f>
        <v>-23435.928999999996</v>
      </c>
      <c r="R8" s="74"/>
      <c r="S8" s="65"/>
      <c r="T8" s="75"/>
      <c r="U8" s="75"/>
      <c r="V8" s="76"/>
      <c r="W8" s="76"/>
      <c r="X8" s="76"/>
      <c r="Y8" s="76"/>
    </row>
    <row r="9" spans="1:26">
      <c r="A9" s="68" t="s">
        <v>12</v>
      </c>
      <c r="B9" s="77"/>
      <c r="C9" s="78"/>
      <c r="D9" s="70">
        <f>D8*12</f>
        <v>3655165.32</v>
      </c>
      <c r="E9" s="71">
        <f>E8*12</f>
        <v>3008417.6399999997</v>
      </c>
      <c r="F9" s="72">
        <f>F8*12</f>
        <v>646747.67999999993</v>
      </c>
      <c r="G9" s="57">
        <f t="shared" si="0"/>
        <v>0.82305925358254384</v>
      </c>
      <c r="H9" s="58">
        <f t="shared" si="1"/>
        <v>0.17694074641745616</v>
      </c>
      <c r="I9" s="70">
        <f>I8*12</f>
        <v>3655165.32</v>
      </c>
      <c r="J9" s="71">
        <f>J8*12</f>
        <v>3289648.7879999997</v>
      </c>
      <c r="K9" s="72">
        <f>K8*12</f>
        <v>365516.53200000001</v>
      </c>
      <c r="L9" s="57">
        <f t="shared" si="2"/>
        <v>0.89999999999999991</v>
      </c>
      <c r="M9" s="58">
        <f t="shared" si="3"/>
        <v>0.1</v>
      </c>
      <c r="N9" s="295"/>
      <c r="O9" s="297"/>
      <c r="P9" s="73"/>
      <c r="Q9" s="73">
        <f>Q8*12</f>
        <v>-281231.14799999993</v>
      </c>
      <c r="R9" s="79"/>
      <c r="S9" s="65"/>
      <c r="T9" s="75"/>
      <c r="U9" s="75"/>
      <c r="V9" s="76"/>
      <c r="W9" s="76"/>
      <c r="X9" s="76"/>
      <c r="Y9" s="76"/>
    </row>
    <row r="10" spans="1:26">
      <c r="A10" s="80" t="s">
        <v>19</v>
      </c>
      <c r="B10" s="81"/>
      <c r="C10" s="82"/>
      <c r="D10" s="83"/>
      <c r="E10" s="84"/>
      <c r="F10" s="85"/>
      <c r="G10" s="86"/>
      <c r="H10" s="87"/>
      <c r="I10" s="88"/>
      <c r="J10" s="84"/>
      <c r="K10" s="85"/>
      <c r="L10" s="86"/>
      <c r="M10" s="87"/>
      <c r="N10" s="89"/>
      <c r="O10" s="90"/>
      <c r="P10" s="91"/>
      <c r="Q10" s="92"/>
      <c r="R10" s="93"/>
      <c r="S10" s="65"/>
      <c r="U10" s="32"/>
    </row>
    <row r="11" spans="1:26">
      <c r="A11" s="51" t="s">
        <v>3</v>
      </c>
      <c r="B11" s="52"/>
      <c r="C11" s="53">
        <v>0</v>
      </c>
      <c r="D11" s="54">
        <f>D4</f>
        <v>874.97</v>
      </c>
      <c r="E11" s="55">
        <f>D11-F11</f>
        <v>578.05999999999995</v>
      </c>
      <c r="F11" s="56">
        <v>296.91000000000003</v>
      </c>
      <c r="G11" s="57">
        <f>E11/D11</f>
        <v>0.66066265129090129</v>
      </c>
      <c r="H11" s="58">
        <f>F11/D11</f>
        <v>0.3393373487090986</v>
      </c>
      <c r="I11" s="54">
        <f>I4</f>
        <v>874.97</v>
      </c>
      <c r="J11" s="55">
        <f>I11-K11</f>
        <v>578.35517000000004</v>
      </c>
      <c r="K11" s="56">
        <f>(I11*O11)</f>
        <v>296.61483000000004</v>
      </c>
      <c r="L11" s="57">
        <f t="shared" ref="L11:L14" si="8">J11/I11</f>
        <v>0.66100000000000003</v>
      </c>
      <c r="M11" s="58">
        <f t="shared" ref="M11:M14" si="9">K11/I11</f>
        <v>0.33900000000000002</v>
      </c>
      <c r="N11" s="298" t="s">
        <v>22</v>
      </c>
      <c r="O11" s="300">
        <f>T11</f>
        <v>0.33900000000000002</v>
      </c>
      <c r="P11" s="302"/>
      <c r="Q11" s="59">
        <f>K11-F11</f>
        <v>-0.29516999999998461</v>
      </c>
      <c r="R11" s="60">
        <f>(K11-F11)/F11</f>
        <v>-9.9413963827417267E-4</v>
      </c>
      <c r="S11" s="61">
        <v>339</v>
      </c>
      <c r="T11" s="62">
        <f>S11/1000</f>
        <v>0.33900000000000002</v>
      </c>
      <c r="U11" s="32"/>
      <c r="W11" s="64"/>
      <c r="Z11" s="64"/>
    </row>
    <row r="12" spans="1:26">
      <c r="A12" s="51" t="s">
        <v>8</v>
      </c>
      <c r="B12" s="52"/>
      <c r="C12" s="53">
        <v>0</v>
      </c>
      <c r="D12" s="54">
        <f t="shared" ref="D12:D14" si="10">D5</f>
        <v>1838.61</v>
      </c>
      <c r="E12" s="55">
        <f t="shared" ref="E12:E14" si="11">D12-F12</f>
        <v>1142.7199999999998</v>
      </c>
      <c r="F12" s="56">
        <v>695.89</v>
      </c>
      <c r="G12" s="57">
        <f>E12/D12</f>
        <v>0.62151299079195688</v>
      </c>
      <c r="H12" s="58">
        <f>F12/D12</f>
        <v>0.37848700920804307</v>
      </c>
      <c r="I12" s="54">
        <f t="shared" ref="I12:I14" si="12">I5</f>
        <v>1838.61</v>
      </c>
      <c r="J12" s="55">
        <f>I12-K12</f>
        <v>1143.0482099999999</v>
      </c>
      <c r="K12" s="56">
        <f>((I12-$I$11)*O$14)+K$11</f>
        <v>695.56178999999997</v>
      </c>
      <c r="L12" s="57">
        <f t="shared" si="8"/>
        <v>0.62169150064450862</v>
      </c>
      <c r="M12" s="58">
        <f t="shared" si="9"/>
        <v>0.37830849935549138</v>
      </c>
      <c r="N12" s="294"/>
      <c r="O12" s="296"/>
      <c r="P12" s="303"/>
      <c r="Q12" s="59">
        <f t="shared" ref="Q12:Q14" si="13">K12-F12</f>
        <v>-0.32821000000001277</v>
      </c>
      <c r="R12" s="60">
        <f>(K12-F12)/F12</f>
        <v>-4.716406328586598E-4</v>
      </c>
      <c r="S12" s="61">
        <v>414</v>
      </c>
      <c r="T12" s="62">
        <f>S12/1000</f>
        <v>0.41399999999999998</v>
      </c>
      <c r="U12" s="32"/>
      <c r="Z12" s="64"/>
    </row>
    <row r="13" spans="1:26">
      <c r="A13" s="51" t="s">
        <v>9</v>
      </c>
      <c r="B13" s="52"/>
      <c r="C13" s="53">
        <v>0</v>
      </c>
      <c r="D13" s="54">
        <f t="shared" si="10"/>
        <v>1576.05</v>
      </c>
      <c r="E13" s="55">
        <f t="shared" si="11"/>
        <v>988.82999999999993</v>
      </c>
      <c r="F13" s="56">
        <v>587.22</v>
      </c>
      <c r="G13" s="57">
        <f>E13/D13</f>
        <v>0.62741029789664027</v>
      </c>
      <c r="H13" s="58">
        <f>F13/D13</f>
        <v>0.37258970210335968</v>
      </c>
      <c r="I13" s="54">
        <f t="shared" si="12"/>
        <v>1576.05</v>
      </c>
      <c r="J13" s="55">
        <f t="shared" ref="J13:J14" si="14">I13-K13</f>
        <v>989.18804999999998</v>
      </c>
      <c r="K13" s="56">
        <f t="shared" ref="K13:K14" si="15">((I13-$I$11)*O$14)+K$11</f>
        <v>586.86194999999998</v>
      </c>
      <c r="L13" s="57">
        <f t="shared" si="8"/>
        <v>0.62763747977538786</v>
      </c>
      <c r="M13" s="58">
        <f t="shared" si="9"/>
        <v>0.37236252022461214</v>
      </c>
      <c r="N13" s="299"/>
      <c r="O13" s="301"/>
      <c r="P13" s="303"/>
      <c r="Q13" s="59">
        <f t="shared" si="13"/>
        <v>-0.35805000000004839</v>
      </c>
      <c r="R13" s="60">
        <f t="shared" ref="R13:R14" si="16">(K13-F13)/F13</f>
        <v>-6.0973740676415714E-4</v>
      </c>
      <c r="S13" s="65"/>
      <c r="T13" s="66"/>
      <c r="U13" s="32"/>
      <c r="Z13" s="64"/>
    </row>
    <row r="14" spans="1:26">
      <c r="A14" s="51" t="s">
        <v>10</v>
      </c>
      <c r="B14" s="52"/>
      <c r="C14" s="53">
        <v>0</v>
      </c>
      <c r="D14" s="54">
        <f t="shared" si="10"/>
        <v>2539.1999999999998</v>
      </c>
      <c r="E14" s="55">
        <f t="shared" si="11"/>
        <v>1553.4199999999998</v>
      </c>
      <c r="F14" s="56">
        <v>985.78</v>
      </c>
      <c r="G14" s="57">
        <f>E14/D14</f>
        <v>0.61177536231884055</v>
      </c>
      <c r="H14" s="58">
        <f>F14/D14</f>
        <v>0.38822463768115945</v>
      </c>
      <c r="I14" s="54">
        <f t="shared" si="12"/>
        <v>2539.1999999999998</v>
      </c>
      <c r="J14" s="55">
        <f t="shared" si="14"/>
        <v>1553.5939499999999</v>
      </c>
      <c r="K14" s="56">
        <f t="shared" si="15"/>
        <v>985.60604999999987</v>
      </c>
      <c r="L14" s="57">
        <f t="shared" si="8"/>
        <v>0.61184386814744807</v>
      </c>
      <c r="M14" s="58">
        <f t="shared" si="9"/>
        <v>0.38815613185255193</v>
      </c>
      <c r="N14" s="294" t="s">
        <v>23</v>
      </c>
      <c r="O14" s="296">
        <f>T12</f>
        <v>0.41399999999999998</v>
      </c>
      <c r="P14" s="67"/>
      <c r="Q14" s="59">
        <f t="shared" si="13"/>
        <v>-0.17395000000010441</v>
      </c>
      <c r="R14" s="60">
        <f t="shared" si="16"/>
        <v>-1.7645925054282337E-4</v>
      </c>
      <c r="S14" s="65"/>
      <c r="T14" s="66"/>
      <c r="U14" s="32"/>
      <c r="Y14" s="64"/>
      <c r="Z14" s="64"/>
    </row>
    <row r="15" spans="1:26">
      <c r="A15" s="68" t="s">
        <v>11</v>
      </c>
      <c r="B15" s="52"/>
      <c r="C15" s="69">
        <f>SUM(C11:C14)</f>
        <v>0</v>
      </c>
      <c r="D15" s="70">
        <f>(D11*$C11)+(D12*$C12)+(D13*$C13)+(D14*$C14)</f>
        <v>0</v>
      </c>
      <c r="E15" s="71">
        <f>(E11*$C11)+(E12*$C12)+(E13*$C13)+(E14*$C14)</f>
        <v>0</v>
      </c>
      <c r="F15" s="72">
        <f>(F11*$C11)+(F12*$C12)+(F13*$C13)+(F14*$C14)</f>
        <v>0</v>
      </c>
      <c r="G15" s="57" t="str">
        <f>IFERROR(E15/D15,"0%")</f>
        <v>0%</v>
      </c>
      <c r="H15" s="58" t="str">
        <f>IFERROR(F15/E15,"0%")</f>
        <v>0%</v>
      </c>
      <c r="I15" s="70">
        <f>(I11*$C11)+(I12*$C12)+(I13*$C13)+(I14*$C14)</f>
        <v>0</v>
      </c>
      <c r="J15" s="71">
        <f>(J11*$C11)+(J12*$C12)+(J13*$C13)+(J14*$C14)</f>
        <v>0</v>
      </c>
      <c r="K15" s="72">
        <f>(K11*$C11)+(K12*$C12)+(K13*$C13)+(K14*$C14)</f>
        <v>0</v>
      </c>
      <c r="L15" s="57" t="str">
        <f>IFERROR(J15/I15,"0%")</f>
        <v>0%</v>
      </c>
      <c r="M15" s="58" t="str">
        <f>IFERROR(K15/J15,"0%")</f>
        <v>0%</v>
      </c>
      <c r="N15" s="294"/>
      <c r="O15" s="296"/>
      <c r="P15" s="73"/>
      <c r="Q15" s="73">
        <f>(Q11*$C11)+(Q12*$C12)+(Q13*$C13)+(Q14*$C14)</f>
        <v>0</v>
      </c>
      <c r="R15" s="79"/>
      <c r="S15" s="65"/>
      <c r="T15" s="75"/>
      <c r="U15" s="75"/>
      <c r="V15" s="76"/>
      <c r="W15" s="76"/>
      <c r="Y15" s="76"/>
    </row>
    <row r="16" spans="1:26">
      <c r="A16" s="68" t="s">
        <v>12</v>
      </c>
      <c r="B16" s="77"/>
      <c r="C16" s="78"/>
      <c r="D16" s="70">
        <f>D15*12</f>
        <v>0</v>
      </c>
      <c r="E16" s="71">
        <f>E15*12</f>
        <v>0</v>
      </c>
      <c r="F16" s="72">
        <f>F15*12</f>
        <v>0</v>
      </c>
      <c r="G16" s="57" t="str">
        <f>IFERROR(E16/D16,"0%")</f>
        <v>0%</v>
      </c>
      <c r="H16" s="58" t="str">
        <f>IFERROR(F16/E16,"0%")</f>
        <v>0%</v>
      </c>
      <c r="I16" s="70">
        <f>I15*12</f>
        <v>0</v>
      </c>
      <c r="J16" s="94">
        <f>J15*12</f>
        <v>0</v>
      </c>
      <c r="K16" s="72">
        <f>K15*12</f>
        <v>0</v>
      </c>
      <c r="L16" s="57" t="str">
        <f>IFERROR(J16/I16,"0%")</f>
        <v>0%</v>
      </c>
      <c r="M16" s="58" t="str">
        <f>IFERROR(K16/J16,"0%")</f>
        <v>0%</v>
      </c>
      <c r="N16" s="295"/>
      <c r="O16" s="297"/>
      <c r="P16" s="73"/>
      <c r="Q16" s="73">
        <f>Q15*12</f>
        <v>0</v>
      </c>
      <c r="R16" s="79"/>
      <c r="S16" s="75"/>
      <c r="T16" s="75"/>
      <c r="U16" s="75"/>
      <c r="V16" s="76"/>
      <c r="W16" s="76"/>
      <c r="X16" s="76"/>
      <c r="Y16" s="76"/>
    </row>
    <row r="17" spans="1:26">
      <c r="A17" s="80" t="s">
        <v>20</v>
      </c>
      <c r="B17" s="81"/>
      <c r="C17" s="82"/>
      <c r="D17" s="83"/>
      <c r="E17" s="84"/>
      <c r="F17" s="85"/>
      <c r="G17" s="86"/>
      <c r="H17" s="87"/>
      <c r="I17" s="88"/>
      <c r="J17" s="84"/>
      <c r="K17" s="85"/>
      <c r="L17" s="86"/>
      <c r="M17" s="87"/>
      <c r="N17" s="89"/>
      <c r="O17" s="90"/>
      <c r="P17" s="91"/>
      <c r="Q17" s="92"/>
      <c r="R17" s="93"/>
      <c r="S17" s="65"/>
      <c r="U17" s="32"/>
    </row>
    <row r="18" spans="1:26">
      <c r="A18" s="51" t="s">
        <v>3</v>
      </c>
      <c r="B18" s="52"/>
      <c r="C18" s="53">
        <v>0</v>
      </c>
      <c r="D18" s="54">
        <f>D4</f>
        <v>874.97</v>
      </c>
      <c r="E18" s="55">
        <f>D18-F18</f>
        <v>474</v>
      </c>
      <c r="F18" s="56">
        <v>400.97</v>
      </c>
      <c r="G18" s="57">
        <f>E18/D18</f>
        <v>0.54173285941232274</v>
      </c>
      <c r="H18" s="58">
        <f>F18/D18</f>
        <v>0.45826714058767731</v>
      </c>
      <c r="I18" s="54">
        <f>I4</f>
        <v>874.97</v>
      </c>
      <c r="J18" s="55">
        <f>I18-K18</f>
        <v>474.23374000000001</v>
      </c>
      <c r="K18" s="56">
        <f>(I18*O18)</f>
        <v>400.73626000000002</v>
      </c>
      <c r="L18" s="57">
        <f t="shared" ref="L18:L21" si="17">J18/I18</f>
        <v>0.54200000000000004</v>
      </c>
      <c r="M18" s="58">
        <f t="shared" ref="M18:M21" si="18">K18/I18</f>
        <v>0.45800000000000002</v>
      </c>
      <c r="N18" s="298" t="s">
        <v>22</v>
      </c>
      <c r="O18" s="300">
        <f>T18</f>
        <v>0.45800000000000002</v>
      </c>
      <c r="P18" s="302"/>
      <c r="Q18" s="59">
        <f>K18-F18</f>
        <v>-0.23374000000001161</v>
      </c>
      <c r="R18" s="60">
        <f>(K18-F18)/F18</f>
        <v>-5.8293637928027433E-4</v>
      </c>
      <c r="S18" s="61">
        <v>458</v>
      </c>
      <c r="T18" s="62">
        <f>S18/1000</f>
        <v>0.45800000000000002</v>
      </c>
      <c r="U18" s="32"/>
      <c r="Y18" s="64"/>
      <c r="Z18" s="64"/>
    </row>
    <row r="19" spans="1:26">
      <c r="A19" s="51" t="s">
        <v>8</v>
      </c>
      <c r="B19" s="52"/>
      <c r="C19" s="53">
        <v>0</v>
      </c>
      <c r="D19" s="54">
        <f t="shared" ref="D19:D21" si="19">D5</f>
        <v>1838.61</v>
      </c>
      <c r="E19" s="55">
        <f t="shared" ref="E19:E21" si="20">D19-F19</f>
        <v>938.38999999999987</v>
      </c>
      <c r="F19" s="56">
        <v>900.22</v>
      </c>
      <c r="G19" s="57">
        <f>E19/D19</f>
        <v>0.51038012411550027</v>
      </c>
      <c r="H19" s="58">
        <f>F19/D19</f>
        <v>0.48961987588449973</v>
      </c>
      <c r="I19" s="54">
        <f t="shared" ref="I19:I21" si="21">I5</f>
        <v>1838.61</v>
      </c>
      <c r="J19" s="55">
        <f t="shared" ref="J19:J21" si="22">I19-K19</f>
        <v>937.74457999999993</v>
      </c>
      <c r="K19" s="56">
        <f>((I19-$I$18)*O$21)+K$18</f>
        <v>900.86541999999997</v>
      </c>
      <c r="L19" s="57">
        <f t="shared" si="17"/>
        <v>0.51002908719086704</v>
      </c>
      <c r="M19" s="58">
        <f t="shared" si="18"/>
        <v>0.48997091280913302</v>
      </c>
      <c r="N19" s="294"/>
      <c r="O19" s="296"/>
      <c r="P19" s="303"/>
      <c r="Q19" s="59">
        <f t="shared" ref="Q19:Q21" si="23">K19-F19</f>
        <v>0.64541999999994459</v>
      </c>
      <c r="R19" s="60">
        <f>(K19-F19)/F19</f>
        <v>7.1695807691447041E-4</v>
      </c>
      <c r="S19" s="61">
        <v>519</v>
      </c>
      <c r="T19" s="62">
        <f>S19/1000</f>
        <v>0.51900000000000002</v>
      </c>
      <c r="U19" s="32"/>
      <c r="Y19" s="64"/>
      <c r="Z19" s="64"/>
    </row>
    <row r="20" spans="1:26">
      <c r="A20" s="51" t="s">
        <v>9</v>
      </c>
      <c r="B20" s="52"/>
      <c r="C20" s="53">
        <v>0</v>
      </c>
      <c r="D20" s="54">
        <f t="shared" si="19"/>
        <v>1576.05</v>
      </c>
      <c r="E20" s="55">
        <f t="shared" si="20"/>
        <v>811.81999999999994</v>
      </c>
      <c r="F20" s="56">
        <v>764.23</v>
      </c>
      <c r="G20" s="57">
        <f>E20/D20</f>
        <v>0.5150978712604295</v>
      </c>
      <c r="H20" s="58">
        <f>F20/D20</f>
        <v>0.48490212873957045</v>
      </c>
      <c r="I20" s="54">
        <f t="shared" si="21"/>
        <v>1576.05</v>
      </c>
      <c r="J20" s="55">
        <f t="shared" si="22"/>
        <v>811.45321999999999</v>
      </c>
      <c r="K20" s="56">
        <f>((I20-$I$18)*O$21)+K$18</f>
        <v>764.59677999999997</v>
      </c>
      <c r="L20" s="57">
        <f t="shared" si="17"/>
        <v>0.51486515021731549</v>
      </c>
      <c r="M20" s="58">
        <f t="shared" si="18"/>
        <v>0.48513484978268456</v>
      </c>
      <c r="N20" s="299"/>
      <c r="O20" s="301"/>
      <c r="P20" s="303"/>
      <c r="Q20" s="59">
        <f t="shared" si="23"/>
        <v>0.36677999999994881</v>
      </c>
      <c r="R20" s="60">
        <f t="shared" ref="R20:R21" si="24">(K20-F20)/F20</f>
        <v>4.7993405126722164E-4</v>
      </c>
      <c r="S20" s="65"/>
      <c r="T20" s="66"/>
      <c r="U20" s="32"/>
      <c r="Y20" s="64"/>
      <c r="Z20" s="64"/>
    </row>
    <row r="21" spans="1:26">
      <c r="A21" s="51" t="s">
        <v>10</v>
      </c>
      <c r="B21" s="52"/>
      <c r="C21" s="53">
        <v>0</v>
      </c>
      <c r="D21" s="54">
        <f t="shared" si="19"/>
        <v>2539.1999999999998</v>
      </c>
      <c r="E21" s="55">
        <f t="shared" si="20"/>
        <v>1276.1599999999999</v>
      </c>
      <c r="F21" s="56">
        <v>1263.04</v>
      </c>
      <c r="G21" s="57">
        <f>E21/D21</f>
        <v>0.50258349086326404</v>
      </c>
      <c r="H21" s="58">
        <f>F21/D21</f>
        <v>0.49741650913673602</v>
      </c>
      <c r="I21" s="54">
        <f t="shared" si="21"/>
        <v>2539.1999999999998</v>
      </c>
      <c r="J21" s="55">
        <f t="shared" si="22"/>
        <v>1274.7283699999998</v>
      </c>
      <c r="K21" s="56">
        <f>((I21-$I$18)*O$21)+K$18</f>
        <v>1264.47163</v>
      </c>
      <c r="L21" s="57">
        <f t="shared" si="17"/>
        <v>0.50201967942659098</v>
      </c>
      <c r="M21" s="58">
        <f t="shared" si="18"/>
        <v>0.49798032057340896</v>
      </c>
      <c r="N21" s="294" t="s">
        <v>23</v>
      </c>
      <c r="O21" s="296">
        <f>T19</f>
        <v>0.51900000000000002</v>
      </c>
      <c r="P21" s="67"/>
      <c r="Q21" s="59">
        <f t="shared" si="23"/>
        <v>1.431630000000041</v>
      </c>
      <c r="R21" s="60">
        <f t="shared" si="24"/>
        <v>1.1334795414238987E-3</v>
      </c>
      <c r="S21" s="65"/>
      <c r="T21" s="66"/>
      <c r="U21" s="32"/>
      <c r="Y21" s="64"/>
      <c r="Z21" s="64"/>
    </row>
    <row r="22" spans="1:26">
      <c r="A22" s="68" t="s">
        <v>11</v>
      </c>
      <c r="B22" s="52"/>
      <c r="C22" s="69">
        <f>SUM(C18:C21)</f>
        <v>0</v>
      </c>
      <c r="D22" s="70">
        <f>(D18*$C18)+(D19*$C19)+(D20*$C20)+(D21*$C21)</f>
        <v>0</v>
      </c>
      <c r="E22" s="71">
        <f>(E18*$C18)+(E19*$C19)+(E20*$C20)+(E21*$C21)</f>
        <v>0</v>
      </c>
      <c r="F22" s="72">
        <f>(F18*$C18)+(F19*$C19)+(F20*$C20)+(F21*$C21)</f>
        <v>0</v>
      </c>
      <c r="G22" s="57" t="str">
        <f>IFERROR(E22/D22,"0%")</f>
        <v>0%</v>
      </c>
      <c r="H22" s="58" t="str">
        <f>IFERROR(F22/E22,"0%")</f>
        <v>0%</v>
      </c>
      <c r="I22" s="70">
        <f>(I18*$C18)+(I19*$C19)+(I20*$C20)+(I21*$C21)</f>
        <v>0</v>
      </c>
      <c r="J22" s="71">
        <f>(J18*$C18)+(J19*$C19)+(J20*$C20)+(J21*$C21)</f>
        <v>0</v>
      </c>
      <c r="K22" s="72">
        <f>(K18*$C18)+(K19*$C19)+(K20*$C20)+(K21*$C21)</f>
        <v>0</v>
      </c>
      <c r="L22" s="57" t="str">
        <f>IFERROR(J22/I22,"0%")</f>
        <v>0%</v>
      </c>
      <c r="M22" s="58" t="str">
        <f>IFERROR(K22/J22,"0%")</f>
        <v>0%</v>
      </c>
      <c r="N22" s="294"/>
      <c r="O22" s="296"/>
      <c r="P22" s="73"/>
      <c r="Q22" s="73">
        <f>(Q18*$C18)+(Q19*$C19)+(Q20*$C20)+(Q21*$C21)</f>
        <v>0</v>
      </c>
      <c r="R22" s="79"/>
      <c r="S22" s="65"/>
      <c r="T22" s="75"/>
      <c r="U22" s="75"/>
      <c r="V22" s="76"/>
      <c r="W22" s="76"/>
      <c r="X22" s="76"/>
      <c r="Y22" s="76"/>
    </row>
    <row r="23" spans="1:26">
      <c r="A23" s="68" t="s">
        <v>12</v>
      </c>
      <c r="B23" s="77"/>
      <c r="C23" s="78"/>
      <c r="D23" s="70">
        <f>D22*12</f>
        <v>0</v>
      </c>
      <c r="E23" s="71">
        <f>E22*12</f>
        <v>0</v>
      </c>
      <c r="F23" s="72">
        <f>F22*12</f>
        <v>0</v>
      </c>
      <c r="G23" s="57" t="str">
        <f>IFERROR(E23/D23,"0%")</f>
        <v>0%</v>
      </c>
      <c r="H23" s="58" t="str">
        <f>IFERROR(F23/E23,"0%")</f>
        <v>0%</v>
      </c>
      <c r="I23" s="70">
        <f>I22*12</f>
        <v>0</v>
      </c>
      <c r="J23" s="94">
        <f>J22*12</f>
        <v>0</v>
      </c>
      <c r="K23" s="72">
        <f>K22*12</f>
        <v>0</v>
      </c>
      <c r="L23" s="57" t="str">
        <f>IFERROR(J23/I23,"0%")</f>
        <v>0%</v>
      </c>
      <c r="M23" s="58" t="str">
        <f>IFERROR(K23/J23,"0%")</f>
        <v>0%</v>
      </c>
      <c r="N23" s="295"/>
      <c r="O23" s="297"/>
      <c r="P23" s="73"/>
      <c r="Q23" s="73">
        <f>Q22*12</f>
        <v>0</v>
      </c>
      <c r="R23" s="79"/>
      <c r="S23" s="75"/>
      <c r="T23" s="75"/>
      <c r="U23" s="75"/>
      <c r="V23" s="76"/>
      <c r="W23" s="76"/>
      <c r="X23" s="76"/>
      <c r="Y23" s="76"/>
    </row>
    <row r="24" spans="1:26">
      <c r="A24" s="80" t="s">
        <v>21</v>
      </c>
      <c r="B24" s="81"/>
      <c r="C24" s="82"/>
      <c r="D24" s="83"/>
      <c r="E24" s="84"/>
      <c r="F24" s="85"/>
      <c r="G24" s="86"/>
      <c r="H24" s="87"/>
      <c r="I24" s="88"/>
      <c r="J24" s="84"/>
      <c r="K24" s="85"/>
      <c r="L24" s="86"/>
      <c r="M24" s="87"/>
      <c r="N24" s="89"/>
      <c r="O24" s="90"/>
      <c r="P24" s="91"/>
      <c r="Q24" s="92"/>
      <c r="R24" s="93"/>
      <c r="S24" s="65"/>
      <c r="U24" s="32"/>
    </row>
    <row r="25" spans="1:26">
      <c r="A25" s="51" t="s">
        <v>3</v>
      </c>
      <c r="B25" s="52"/>
      <c r="C25" s="53">
        <v>0</v>
      </c>
      <c r="D25" s="54">
        <f>D4</f>
        <v>874.97</v>
      </c>
      <c r="E25" s="55">
        <f>D25-F25</f>
        <v>385.37</v>
      </c>
      <c r="F25" s="56">
        <v>489.6</v>
      </c>
      <c r="G25" s="57">
        <f>E25/D25</f>
        <v>0.44043795787284135</v>
      </c>
      <c r="H25" s="58">
        <f>F25/D25</f>
        <v>0.55956204212715865</v>
      </c>
      <c r="I25" s="54">
        <f>I4</f>
        <v>874.97</v>
      </c>
      <c r="J25" s="55">
        <f>I25-K25</f>
        <v>384.98679999999996</v>
      </c>
      <c r="K25" s="56">
        <f>(I25*O25)</f>
        <v>489.98320000000007</v>
      </c>
      <c r="L25" s="57">
        <f t="shared" ref="L25:L28" si="25">J25/I25</f>
        <v>0.43999999999999995</v>
      </c>
      <c r="M25" s="58">
        <f t="shared" ref="M25:M28" si="26">K25/I25</f>
        <v>0.56000000000000005</v>
      </c>
      <c r="N25" s="298" t="s">
        <v>22</v>
      </c>
      <c r="O25" s="300">
        <f>T25</f>
        <v>0.56000000000000005</v>
      </c>
      <c r="P25" s="302"/>
      <c r="Q25" s="59">
        <f>K25-F25</f>
        <v>0.38320000000004484</v>
      </c>
      <c r="R25" s="60">
        <f>(K25-F25)/F25</f>
        <v>7.8267973856218308E-4</v>
      </c>
      <c r="S25" s="61">
        <v>560</v>
      </c>
      <c r="T25" s="62">
        <f>S25/1000</f>
        <v>0.56000000000000005</v>
      </c>
      <c r="U25" s="32"/>
      <c r="Y25" s="64"/>
      <c r="Z25" s="64"/>
    </row>
    <row r="26" spans="1:26">
      <c r="A26" s="51" t="s">
        <v>8</v>
      </c>
      <c r="B26" s="52"/>
      <c r="C26" s="53">
        <v>0</v>
      </c>
      <c r="D26" s="54">
        <f t="shared" ref="D26:D28" si="27">D5</f>
        <v>1838.61</v>
      </c>
      <c r="E26" s="55">
        <f t="shared" ref="E26:E28" si="28">D26-F26</f>
        <v>761.81</v>
      </c>
      <c r="F26" s="56">
        <v>1076.8</v>
      </c>
      <c r="G26" s="57">
        <f>E26/D26</f>
        <v>0.41434018089752583</v>
      </c>
      <c r="H26" s="58">
        <f>F26/D26</f>
        <v>0.58565981910247411</v>
      </c>
      <c r="I26" s="54">
        <f t="shared" ref="I26:I28" si="29">I5</f>
        <v>1838.61</v>
      </c>
      <c r="J26" s="55">
        <f t="shared" ref="J26:J28" si="30">I26-K26</f>
        <v>761.77003999999988</v>
      </c>
      <c r="K26" s="56">
        <f>((I26-$I$25)*O$28)+K$25</f>
        <v>1076.83996</v>
      </c>
      <c r="L26" s="57">
        <f t="shared" si="25"/>
        <v>0.41431844708774557</v>
      </c>
      <c r="M26" s="58">
        <f t="shared" si="26"/>
        <v>0.58568155291225443</v>
      </c>
      <c r="N26" s="294"/>
      <c r="O26" s="296"/>
      <c r="P26" s="303"/>
      <c r="Q26" s="59">
        <f t="shared" ref="Q26:Q28" si="31">K26-F26</f>
        <v>3.9960000000064611E-2</v>
      </c>
      <c r="R26" s="60">
        <f>(K26-F26)/F26</f>
        <v>3.7109955423536971E-5</v>
      </c>
      <c r="S26" s="61">
        <v>609</v>
      </c>
      <c r="T26" s="62">
        <f>S26/1000</f>
        <v>0.60899999999999999</v>
      </c>
      <c r="U26" s="32"/>
      <c r="Y26" s="64"/>
      <c r="Z26" s="64"/>
    </row>
    <row r="27" spans="1:26">
      <c r="A27" s="51" t="s">
        <v>9</v>
      </c>
      <c r="B27" s="52"/>
      <c r="C27" s="53">
        <v>0</v>
      </c>
      <c r="D27" s="54">
        <f t="shared" si="27"/>
        <v>1576.05</v>
      </c>
      <c r="E27" s="55">
        <f t="shared" si="28"/>
        <v>659.21999999999991</v>
      </c>
      <c r="F27" s="56">
        <v>916.83</v>
      </c>
      <c r="G27" s="57">
        <f>E27/D27</f>
        <v>0.41827353193109351</v>
      </c>
      <c r="H27" s="58">
        <f>F27/D27</f>
        <v>0.58172646806890649</v>
      </c>
      <c r="I27" s="54">
        <f t="shared" si="29"/>
        <v>1576.05</v>
      </c>
      <c r="J27" s="55">
        <f t="shared" si="30"/>
        <v>659.10907999999995</v>
      </c>
      <c r="K27" s="56">
        <f t="shared" ref="K27:K28" si="32">((I27-$I$25)*O$28)+K$25</f>
        <v>916.94092000000001</v>
      </c>
      <c r="L27" s="57">
        <f t="shared" si="25"/>
        <v>0.41820315345325337</v>
      </c>
      <c r="M27" s="58">
        <f t="shared" si="26"/>
        <v>0.58179684654674668</v>
      </c>
      <c r="N27" s="299"/>
      <c r="O27" s="301"/>
      <c r="P27" s="303"/>
      <c r="Q27" s="59">
        <f t="shared" si="31"/>
        <v>0.1109199999999646</v>
      </c>
      <c r="R27" s="60">
        <f t="shared" ref="R27:R28" si="33">(K27-F27)/F27</f>
        <v>1.2098207955669492E-4</v>
      </c>
      <c r="S27" s="65"/>
      <c r="T27" s="66"/>
      <c r="U27" s="32"/>
      <c r="Y27" s="64"/>
      <c r="Z27" s="64"/>
    </row>
    <row r="28" spans="1:26">
      <c r="A28" s="51" t="s">
        <v>10</v>
      </c>
      <c r="B28" s="52"/>
      <c r="C28" s="53">
        <v>0</v>
      </c>
      <c r="D28" s="54">
        <f t="shared" si="27"/>
        <v>2539.1999999999998</v>
      </c>
      <c r="E28" s="55">
        <f t="shared" si="28"/>
        <v>1035.6099999999999</v>
      </c>
      <c r="F28" s="56">
        <v>1503.59</v>
      </c>
      <c r="G28" s="57">
        <f>E28/D28</f>
        <v>0.40784892879647133</v>
      </c>
      <c r="H28" s="58">
        <f>F28/D28</f>
        <v>0.59215107120352872</v>
      </c>
      <c r="I28" s="54">
        <f t="shared" si="29"/>
        <v>2539.1999999999998</v>
      </c>
      <c r="J28" s="55">
        <f t="shared" si="30"/>
        <v>1035.7007299999998</v>
      </c>
      <c r="K28" s="56">
        <f t="shared" si="32"/>
        <v>1503.49927</v>
      </c>
      <c r="L28" s="57">
        <f t="shared" si="25"/>
        <v>0.40788466052299932</v>
      </c>
      <c r="M28" s="58">
        <f t="shared" si="26"/>
        <v>0.59211533947700068</v>
      </c>
      <c r="N28" s="294" t="s">
        <v>23</v>
      </c>
      <c r="O28" s="296">
        <f>T26</f>
        <v>0.60899999999999999</v>
      </c>
      <c r="P28" s="67"/>
      <c r="Q28" s="59">
        <f t="shared" si="31"/>
        <v>-9.0729999999894062E-2</v>
      </c>
      <c r="R28" s="60">
        <f t="shared" si="33"/>
        <v>-6.0342247554116528E-5</v>
      </c>
      <c r="S28" s="65"/>
      <c r="T28" s="66"/>
      <c r="U28" s="32"/>
      <c r="Y28" s="64"/>
      <c r="Z28" s="64"/>
    </row>
    <row r="29" spans="1:26">
      <c r="A29" s="68" t="s">
        <v>11</v>
      </c>
      <c r="B29" s="52"/>
      <c r="C29" s="69">
        <f>SUM(C25:C28)</f>
        <v>0</v>
      </c>
      <c r="D29" s="70">
        <f>(D25*$C25)+(D26*$C26)+(D27*$C27)+(D28*$C28)</f>
        <v>0</v>
      </c>
      <c r="E29" s="71">
        <f>(E25*$C25)+(E26*$C26)+(E27*$C27)+(E28*$C28)</f>
        <v>0</v>
      </c>
      <c r="F29" s="72">
        <f>(F25*$C25)+(F26*$C26)+(F27*$C27)+(F28*$C28)</f>
        <v>0</v>
      </c>
      <c r="G29" s="57" t="str">
        <f>IFERROR(E29/D29,"0%")</f>
        <v>0%</v>
      </c>
      <c r="H29" s="58" t="str">
        <f>IFERROR(F29/E29,"0%")</f>
        <v>0%</v>
      </c>
      <c r="I29" s="70">
        <f>(I25*$C25)+(I26*$C26)+(I27*$C27)+(I28*$C28)</f>
        <v>0</v>
      </c>
      <c r="J29" s="71">
        <f>(J25*$C25)+(J26*$C26)+(J27*$C27)+(J28*$C28)</f>
        <v>0</v>
      </c>
      <c r="K29" s="72">
        <f>(K25*$C25)+(K26*$C26)+(K27*$C27)+(K28*$C28)</f>
        <v>0</v>
      </c>
      <c r="L29" s="57" t="str">
        <f>IFERROR(J29/I29,"0%")</f>
        <v>0%</v>
      </c>
      <c r="M29" s="58" t="str">
        <f>IFERROR(K29/J29,"0%")</f>
        <v>0%</v>
      </c>
      <c r="N29" s="294"/>
      <c r="O29" s="296"/>
      <c r="P29" s="73"/>
      <c r="Q29" s="73">
        <f>(Q25*$C25)+(Q26*$C26)+(Q27*$C27)+(Q28*$C28)</f>
        <v>0</v>
      </c>
      <c r="R29" s="95"/>
      <c r="S29" s="65"/>
      <c r="T29" s="75"/>
      <c r="U29" s="75"/>
      <c r="V29" s="76"/>
      <c r="W29" s="76"/>
      <c r="X29" s="76"/>
      <c r="Y29" s="76"/>
    </row>
    <row r="30" spans="1:26">
      <c r="A30" s="68" t="s">
        <v>12</v>
      </c>
      <c r="B30" s="77"/>
      <c r="C30" s="78"/>
      <c r="D30" s="70">
        <f>D29*12</f>
        <v>0</v>
      </c>
      <c r="E30" s="71">
        <f>E29*12</f>
        <v>0</v>
      </c>
      <c r="F30" s="72">
        <f>F29*12</f>
        <v>0</v>
      </c>
      <c r="G30" s="57" t="str">
        <f>IFERROR(E30/D30,"0%")</f>
        <v>0%</v>
      </c>
      <c r="H30" s="58" t="str">
        <f>IFERROR(F30/E30,"0%")</f>
        <v>0%</v>
      </c>
      <c r="I30" s="70">
        <f>I29*12</f>
        <v>0</v>
      </c>
      <c r="J30" s="94">
        <f>J29*12</f>
        <v>0</v>
      </c>
      <c r="K30" s="72">
        <f>K29*12</f>
        <v>0</v>
      </c>
      <c r="L30" s="57" t="str">
        <f>IFERROR(J30/I30,"0%")</f>
        <v>0%</v>
      </c>
      <c r="M30" s="58" t="str">
        <f>IFERROR(K30/J30,"0%")</f>
        <v>0%</v>
      </c>
      <c r="N30" s="295"/>
      <c r="O30" s="297"/>
      <c r="P30" s="73"/>
      <c r="Q30" s="73">
        <f>Q29*12</f>
        <v>0</v>
      </c>
      <c r="R30" s="95"/>
      <c r="S30" s="75"/>
      <c r="T30" s="75"/>
      <c r="U30" s="75"/>
      <c r="V30" s="76"/>
      <c r="W30" s="76"/>
      <c r="X30" s="76"/>
      <c r="Y30" s="76"/>
    </row>
    <row r="31" spans="1:26" s="63" customFormat="1" hidden="1">
      <c r="A31" s="96"/>
      <c r="B31" s="97"/>
      <c r="C31" s="53"/>
      <c r="D31" s="98"/>
      <c r="E31" s="99"/>
      <c r="F31" s="100"/>
      <c r="G31" s="101"/>
      <c r="H31" s="58"/>
      <c r="I31" s="98"/>
      <c r="J31" s="99"/>
      <c r="K31" s="100"/>
      <c r="L31" s="101"/>
      <c r="M31" s="58"/>
      <c r="N31" s="98"/>
      <c r="O31" s="100"/>
      <c r="P31" s="102"/>
      <c r="Q31" s="103"/>
      <c r="R31" s="95"/>
      <c r="S31" s="32"/>
      <c r="T31" s="32"/>
      <c r="U31" s="32"/>
      <c r="Y31" s="104"/>
    </row>
    <row r="32" spans="1:26" s="63" customFormat="1" hidden="1">
      <c r="A32" s="96"/>
      <c r="B32" s="97"/>
      <c r="C32" s="53"/>
      <c r="D32" s="98"/>
      <c r="E32" s="99"/>
      <c r="F32" s="100"/>
      <c r="G32" s="101"/>
      <c r="H32" s="58"/>
      <c r="I32" s="98"/>
      <c r="J32" s="99"/>
      <c r="K32" s="100"/>
      <c r="L32" s="101"/>
      <c r="M32" s="58"/>
      <c r="N32" s="98"/>
      <c r="O32" s="100"/>
      <c r="P32" s="102"/>
      <c r="Q32" s="103"/>
      <c r="R32" s="95"/>
      <c r="S32" s="32"/>
      <c r="T32" s="32"/>
      <c r="U32" s="32"/>
      <c r="Y32" s="104"/>
    </row>
    <row r="33" spans="1:25" s="63" customFormat="1" hidden="1">
      <c r="A33" s="96"/>
      <c r="B33" s="97"/>
      <c r="C33" s="105"/>
      <c r="D33" s="106"/>
      <c r="E33" s="107"/>
      <c r="F33" s="108"/>
      <c r="G33" s="101"/>
      <c r="H33" s="58"/>
      <c r="I33" s="106"/>
      <c r="J33" s="107"/>
      <c r="K33" s="108"/>
      <c r="L33" s="101"/>
      <c r="M33" s="58"/>
      <c r="N33" s="106"/>
      <c r="O33" s="108"/>
      <c r="P33" s="109"/>
      <c r="Q33" s="103"/>
      <c r="R33" s="95"/>
      <c r="S33" s="32"/>
      <c r="T33" s="32"/>
      <c r="U33" s="32"/>
    </row>
    <row r="34" spans="1:25" s="63" customFormat="1" hidden="1">
      <c r="A34" s="96"/>
      <c r="B34" s="97"/>
      <c r="C34" s="105"/>
      <c r="D34" s="106"/>
      <c r="E34" s="107"/>
      <c r="F34" s="108"/>
      <c r="G34" s="101"/>
      <c r="H34" s="58"/>
      <c r="I34" s="106"/>
      <c r="J34" s="107"/>
      <c r="K34" s="108"/>
      <c r="L34" s="101"/>
      <c r="M34" s="58"/>
      <c r="N34" s="106"/>
      <c r="O34" s="108"/>
      <c r="P34" s="109"/>
      <c r="Q34" s="103"/>
      <c r="R34" s="95"/>
      <c r="S34" s="32"/>
      <c r="T34" s="32"/>
      <c r="U34" s="32"/>
    </row>
    <row r="35" spans="1:25" hidden="1">
      <c r="A35" s="80"/>
      <c r="B35" s="81"/>
      <c r="C35" s="82"/>
      <c r="D35" s="110"/>
      <c r="E35" s="111"/>
      <c r="F35" s="112"/>
      <c r="G35" s="86"/>
      <c r="H35" s="87"/>
      <c r="I35" s="88"/>
      <c r="J35" s="111"/>
      <c r="K35" s="112"/>
      <c r="L35" s="86"/>
      <c r="M35" s="87"/>
      <c r="N35" s="113"/>
      <c r="O35" s="114"/>
      <c r="P35" s="115"/>
      <c r="Q35" s="116"/>
      <c r="R35" s="117"/>
      <c r="U35" s="32"/>
    </row>
    <row r="36" spans="1:25" hidden="1">
      <c r="A36" s="51"/>
      <c r="B36" s="52"/>
      <c r="C36" s="53"/>
      <c r="D36" s="98"/>
      <c r="E36" s="99"/>
      <c r="F36" s="100"/>
      <c r="G36" s="57"/>
      <c r="H36" s="58"/>
      <c r="I36" s="98"/>
      <c r="J36" s="99"/>
      <c r="K36" s="100"/>
      <c r="L36" s="57"/>
      <c r="M36" s="58"/>
      <c r="N36" s="118"/>
      <c r="O36" s="100"/>
      <c r="P36" s="102"/>
      <c r="Q36" s="103"/>
      <c r="R36" s="95"/>
      <c r="U36" s="32"/>
      <c r="Y36" s="64"/>
    </row>
    <row r="37" spans="1:25" hidden="1">
      <c r="A37" s="51"/>
      <c r="B37" s="52"/>
      <c r="C37" s="53"/>
      <c r="D37" s="98"/>
      <c r="E37" s="99"/>
      <c r="F37" s="100"/>
      <c r="G37" s="57"/>
      <c r="H37" s="58"/>
      <c r="I37" s="98"/>
      <c r="J37" s="99"/>
      <c r="K37" s="100"/>
      <c r="L37" s="57"/>
      <c r="M37" s="58"/>
      <c r="N37" s="118"/>
      <c r="O37" s="100"/>
      <c r="P37" s="102"/>
      <c r="Q37" s="103"/>
      <c r="R37" s="95"/>
      <c r="U37" s="32"/>
    </row>
    <row r="38" spans="1:25" hidden="1">
      <c r="A38" s="51"/>
      <c r="B38" s="52"/>
      <c r="C38" s="53"/>
      <c r="D38" s="98"/>
      <c r="E38" s="99"/>
      <c r="F38" s="100"/>
      <c r="G38" s="57"/>
      <c r="H38" s="58"/>
      <c r="I38" s="98"/>
      <c r="J38" s="99"/>
      <c r="K38" s="100"/>
      <c r="L38" s="57"/>
      <c r="M38" s="58"/>
      <c r="N38" s="118"/>
      <c r="O38" s="100"/>
      <c r="P38" s="102"/>
      <c r="Q38" s="103"/>
      <c r="R38" s="95"/>
      <c r="U38" s="32"/>
    </row>
    <row r="39" spans="1:25" hidden="1">
      <c r="A39" s="51"/>
      <c r="B39" s="52"/>
      <c r="C39" s="53"/>
      <c r="D39" s="98"/>
      <c r="E39" s="99"/>
      <c r="F39" s="100"/>
      <c r="G39" s="57"/>
      <c r="H39" s="58"/>
      <c r="I39" s="98"/>
      <c r="J39" s="99"/>
      <c r="K39" s="100"/>
      <c r="L39" s="57"/>
      <c r="M39" s="58"/>
      <c r="N39" s="118"/>
      <c r="O39" s="100"/>
      <c r="P39" s="102"/>
      <c r="Q39" s="103"/>
      <c r="R39" s="95"/>
      <c r="U39" s="32"/>
    </row>
    <row r="40" spans="1:25" s="63" customFormat="1" hidden="1">
      <c r="A40" s="96"/>
      <c r="B40" s="97"/>
      <c r="C40" s="105"/>
      <c r="D40" s="106"/>
      <c r="E40" s="107"/>
      <c r="F40" s="108"/>
      <c r="G40" s="101"/>
      <c r="H40" s="58"/>
      <c r="I40" s="107"/>
      <c r="J40" s="107"/>
      <c r="K40" s="108"/>
      <c r="L40" s="101"/>
      <c r="M40" s="58"/>
      <c r="N40" s="106"/>
      <c r="O40" s="108"/>
      <c r="P40" s="109"/>
      <c r="Q40" s="103"/>
      <c r="R40" s="95"/>
      <c r="S40" s="32"/>
      <c r="T40" s="32"/>
      <c r="U40" s="32"/>
    </row>
    <row r="41" spans="1:25" s="63" customFormat="1" hidden="1">
      <c r="A41" s="96"/>
      <c r="B41" s="97"/>
      <c r="C41" s="105"/>
      <c r="D41" s="106"/>
      <c r="E41" s="107"/>
      <c r="F41" s="108"/>
      <c r="G41" s="101"/>
      <c r="H41" s="58"/>
      <c r="I41" s="106"/>
      <c r="J41" s="107"/>
      <c r="K41" s="108"/>
      <c r="L41" s="101"/>
      <c r="M41" s="58"/>
      <c r="N41" s="106"/>
      <c r="O41" s="108"/>
      <c r="P41" s="109"/>
      <c r="Q41" s="103"/>
      <c r="R41" s="95"/>
      <c r="S41" s="32"/>
      <c r="T41" s="32"/>
      <c r="U41" s="32"/>
    </row>
    <row r="42" spans="1:25" ht="19.5" thickBot="1">
      <c r="A42" s="119" t="s">
        <v>12</v>
      </c>
      <c r="B42" s="120"/>
      <c r="C42" s="120"/>
      <c r="D42" s="120">
        <f>D9+D16+D23+D30</f>
        <v>3655165.32</v>
      </c>
      <c r="E42" s="120">
        <f>E9+E16+E23+E30</f>
        <v>3008417.6399999997</v>
      </c>
      <c r="F42" s="120">
        <f>F9+F16+F23+F30</f>
        <v>646747.67999999993</v>
      </c>
      <c r="G42" s="120"/>
      <c r="H42" s="120"/>
      <c r="I42" s="120">
        <f>I9+I16+I23+I30</f>
        <v>3655165.32</v>
      </c>
      <c r="J42" s="120">
        <f>J9+J16+J23+J30</f>
        <v>3289648.7879999997</v>
      </c>
      <c r="K42" s="120">
        <f>K9+K16+K23+K30</f>
        <v>365516.53200000001</v>
      </c>
      <c r="L42" s="120"/>
      <c r="M42" s="120"/>
      <c r="N42" s="120"/>
      <c r="O42" s="120"/>
      <c r="P42" s="120"/>
      <c r="Q42" s="121">
        <f>K42-F42</f>
        <v>-281231.14799999993</v>
      </c>
      <c r="R42" s="122">
        <f>(K42-F42)/F42</f>
        <v>-0.43483905191588773</v>
      </c>
      <c r="S42" s="62"/>
      <c r="U42" s="32"/>
      <c r="Y42" s="123"/>
    </row>
    <row r="43" spans="1:25" ht="20.25">
      <c r="A43" s="17"/>
    </row>
    <row r="44" spans="1:25" ht="20.25">
      <c r="A44" s="18"/>
      <c r="N44" s="123"/>
    </row>
    <row r="45" spans="1:25" ht="20.25">
      <c r="A45" s="19"/>
    </row>
    <row r="46" spans="1:25" ht="20.25">
      <c r="A46" s="19"/>
    </row>
  </sheetData>
  <mergeCells count="27">
    <mergeCell ref="N25:N27"/>
    <mergeCell ref="O25:O27"/>
    <mergeCell ref="P25:P27"/>
    <mergeCell ref="N28:N30"/>
    <mergeCell ref="O28:O30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D1:H1"/>
    <mergeCell ref="I1:M1"/>
    <mergeCell ref="N1:R1"/>
    <mergeCell ref="B2:C2"/>
    <mergeCell ref="G2:H2"/>
    <mergeCell ref="L2:M2"/>
    <mergeCell ref="N2:O2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9AB5-7FA8-4559-90C7-1EF228B4AEF9}">
  <sheetPr>
    <tabColor theme="4"/>
  </sheetPr>
  <dimension ref="A1:Z46"/>
  <sheetViews>
    <sheetView showGridLines="0" topLeftCell="A3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3"/>
    <col min="2" max="2" width="12" style="33" customWidth="1"/>
    <col min="3" max="3" width="6.375" style="33" customWidth="1"/>
    <col min="4" max="6" width="12.75" style="33" customWidth="1"/>
    <col min="7" max="7" width="7.25" style="33" hidden="1" customWidth="1"/>
    <col min="8" max="8" width="6.375" style="33" hidden="1" customWidth="1"/>
    <col min="9" max="11" width="12.75" style="33" customWidth="1"/>
    <col min="12" max="13" width="6.375" style="33" hidden="1" customWidth="1"/>
    <col min="14" max="15" width="13.625" style="33" customWidth="1"/>
    <col min="16" max="16" width="18.375" style="33" customWidth="1"/>
    <col min="17" max="18" width="12.125" style="33" customWidth="1"/>
    <col min="19" max="19" width="8.125" style="32" customWidth="1"/>
    <col min="20" max="21" width="6.375" style="32" customWidth="1"/>
    <col min="22" max="24" width="6.375" style="33" customWidth="1"/>
    <col min="25" max="16384" width="6.375" style="33"/>
  </cols>
  <sheetData>
    <row r="1" spans="1:26" ht="18.75">
      <c r="A1" s="29"/>
      <c r="B1" s="30"/>
      <c r="C1" s="31"/>
      <c r="D1" s="285" t="s">
        <v>13</v>
      </c>
      <c r="E1" s="286"/>
      <c r="F1" s="286"/>
      <c r="G1" s="286"/>
      <c r="H1" s="287"/>
      <c r="I1" s="285" t="s">
        <v>14</v>
      </c>
      <c r="J1" s="286"/>
      <c r="K1" s="286"/>
      <c r="L1" s="286"/>
      <c r="M1" s="287"/>
      <c r="N1" s="285" t="s">
        <v>1</v>
      </c>
      <c r="O1" s="286"/>
      <c r="P1" s="286"/>
      <c r="Q1" s="286"/>
      <c r="R1" s="287"/>
    </row>
    <row r="2" spans="1:26">
      <c r="A2" s="34"/>
      <c r="B2" s="288" t="s">
        <v>2</v>
      </c>
      <c r="C2" s="289"/>
      <c r="D2" s="35" t="s">
        <v>17</v>
      </c>
      <c r="E2" s="36" t="s">
        <v>15</v>
      </c>
      <c r="F2" s="37" t="s">
        <v>16</v>
      </c>
      <c r="G2" s="290" t="s">
        <v>4</v>
      </c>
      <c r="H2" s="291"/>
      <c r="I2" s="35" t="s">
        <v>17</v>
      </c>
      <c r="J2" s="36" t="s">
        <v>15</v>
      </c>
      <c r="K2" s="37" t="s">
        <v>16</v>
      </c>
      <c r="L2" s="290" t="s">
        <v>4</v>
      </c>
      <c r="M2" s="291"/>
      <c r="N2" s="292" t="s">
        <v>16</v>
      </c>
      <c r="O2" s="293"/>
      <c r="P2" s="38" t="s">
        <v>0</v>
      </c>
      <c r="Q2" s="37" t="s">
        <v>24</v>
      </c>
      <c r="R2" s="39" t="s">
        <v>5</v>
      </c>
    </row>
    <row r="3" spans="1:26">
      <c r="A3" s="40" t="s">
        <v>18</v>
      </c>
      <c r="B3" s="41"/>
      <c r="C3" s="42"/>
      <c r="D3" s="43"/>
      <c r="E3" s="44"/>
      <c r="F3" s="45"/>
      <c r="G3" s="45" t="s">
        <v>6</v>
      </c>
      <c r="H3" s="42" t="s">
        <v>7</v>
      </c>
      <c r="I3" s="46"/>
      <c r="J3" s="47"/>
      <c r="K3" s="41"/>
      <c r="L3" s="45" t="s">
        <v>6</v>
      </c>
      <c r="M3" s="42" t="s">
        <v>7</v>
      </c>
      <c r="N3" s="48"/>
      <c r="O3" s="41"/>
      <c r="P3" s="49"/>
      <c r="Q3" s="49"/>
      <c r="R3" s="50"/>
    </row>
    <row r="4" spans="1:26">
      <c r="A4" s="51" t="s">
        <v>3</v>
      </c>
      <c r="B4" s="52"/>
      <c r="C4" s="53">
        <v>8</v>
      </c>
      <c r="D4" s="54">
        <v>694.28</v>
      </c>
      <c r="E4" s="55">
        <f>D4-F4</f>
        <v>606.80974563999996</v>
      </c>
      <c r="F4" s="56">
        <v>87.470254360000013</v>
      </c>
      <c r="G4" s="57">
        <f t="shared" ref="G4:G9" si="0">E4/D4</f>
        <v>0.87401299999999993</v>
      </c>
      <c r="H4" s="58">
        <f t="shared" ref="H4:H9" si="1">F4/D4</f>
        <v>0.12598700000000002</v>
      </c>
      <c r="I4" s="54">
        <v>694.28</v>
      </c>
      <c r="J4" s="55">
        <f>I4-K4</f>
        <v>624.85199999999998</v>
      </c>
      <c r="K4" s="56">
        <f>(I4*O4)</f>
        <v>69.427999999999997</v>
      </c>
      <c r="L4" s="57">
        <f t="shared" ref="L4:L9" si="2">J4/I4</f>
        <v>0.9</v>
      </c>
      <c r="M4" s="58">
        <f t="shared" ref="M4:M9" si="3">K4/I4</f>
        <v>0.1</v>
      </c>
      <c r="N4" s="298" t="s">
        <v>22</v>
      </c>
      <c r="O4" s="300">
        <f>T4</f>
        <v>0.1</v>
      </c>
      <c r="P4" s="302"/>
      <c r="Q4" s="59">
        <f>K4-F4</f>
        <v>-18.042254360000015</v>
      </c>
      <c r="R4" s="60">
        <f>(K4-F4)/F4</f>
        <v>-0.20626731329422893</v>
      </c>
      <c r="S4" s="61">
        <v>100</v>
      </c>
      <c r="T4" s="62">
        <f>S4/1000</f>
        <v>0.1</v>
      </c>
      <c r="V4" s="63"/>
      <c r="W4" s="63"/>
      <c r="Y4" s="64"/>
      <c r="Z4" s="64"/>
    </row>
    <row r="5" spans="1:26">
      <c r="A5" s="51" t="s">
        <v>8</v>
      </c>
      <c r="B5" s="52"/>
      <c r="C5" s="53">
        <v>0</v>
      </c>
      <c r="D5" s="54">
        <v>1458.27</v>
      </c>
      <c r="E5" s="55">
        <f>D5-F5</f>
        <v>1203.6998528399999</v>
      </c>
      <c r="F5" s="56">
        <v>254.57014716000003</v>
      </c>
      <c r="G5" s="57">
        <f t="shared" si="0"/>
        <v>0.82543003205167764</v>
      </c>
      <c r="H5" s="58">
        <f t="shared" si="1"/>
        <v>0.17456996794832236</v>
      </c>
      <c r="I5" s="54">
        <v>1458.27</v>
      </c>
      <c r="J5" s="55">
        <f t="shared" ref="J5:J7" si="4">I5-K5</f>
        <v>1312.443</v>
      </c>
      <c r="K5" s="56">
        <f>((I5-$I$4)*O$7)+K$4</f>
        <v>145.827</v>
      </c>
      <c r="L5" s="57">
        <f t="shared" si="2"/>
        <v>0.9</v>
      </c>
      <c r="M5" s="58">
        <f t="shared" si="3"/>
        <v>0.1</v>
      </c>
      <c r="N5" s="294"/>
      <c r="O5" s="296"/>
      <c r="P5" s="303"/>
      <c r="Q5" s="59">
        <f t="shared" ref="Q5:Q7" si="5">K5-F5</f>
        <v>-108.74314716000004</v>
      </c>
      <c r="R5" s="60">
        <f>(K5-F5)/F5</f>
        <v>-0.42716378323674303</v>
      </c>
      <c r="S5" s="61">
        <v>100</v>
      </c>
      <c r="T5" s="62">
        <f>S5/1000</f>
        <v>0.1</v>
      </c>
      <c r="V5" s="63"/>
      <c r="W5" s="63"/>
      <c r="Y5" s="64"/>
      <c r="Z5" s="64"/>
    </row>
    <row r="6" spans="1:26">
      <c r="A6" s="51" t="s">
        <v>9</v>
      </c>
      <c r="B6" s="52"/>
      <c r="C6" s="53">
        <v>1</v>
      </c>
      <c r="D6" s="54">
        <v>1249.96</v>
      </c>
      <c r="E6" s="55">
        <f>D6-F6</f>
        <v>1040.9514160399999</v>
      </c>
      <c r="F6" s="56">
        <v>209.00858396000012</v>
      </c>
      <c r="G6" s="57">
        <f t="shared" si="0"/>
        <v>0.83278778204102522</v>
      </c>
      <c r="H6" s="58">
        <f t="shared" si="1"/>
        <v>0.16721221795897478</v>
      </c>
      <c r="I6" s="54">
        <v>1249.96</v>
      </c>
      <c r="J6" s="55">
        <f t="shared" si="4"/>
        <v>1124.9639999999999</v>
      </c>
      <c r="K6" s="56">
        <f t="shared" ref="K6:K7" si="6">((I6-$I$4)*O$7)+K$4</f>
        <v>124.99600000000001</v>
      </c>
      <c r="L6" s="57">
        <f t="shared" si="2"/>
        <v>0.89999999999999991</v>
      </c>
      <c r="M6" s="58">
        <f t="shared" si="3"/>
        <v>0.1</v>
      </c>
      <c r="N6" s="299"/>
      <c r="O6" s="301"/>
      <c r="P6" s="303"/>
      <c r="Q6" s="59">
        <f t="shared" si="5"/>
        <v>-84.012583960000114</v>
      </c>
      <c r="R6" s="60">
        <f t="shared" ref="R6:R7" si="7">(K6-F6)/F6</f>
        <v>-0.40195757690066147</v>
      </c>
      <c r="S6" s="65"/>
      <c r="T6" s="66"/>
      <c r="V6" s="63"/>
      <c r="W6" s="63"/>
      <c r="Y6" s="64"/>
      <c r="Z6" s="64"/>
    </row>
    <row r="7" spans="1:26">
      <c r="A7" s="51" t="s">
        <v>10</v>
      </c>
      <c r="B7" s="52"/>
      <c r="C7" s="53">
        <v>12</v>
      </c>
      <c r="D7" s="54">
        <v>2013.84</v>
      </c>
      <c r="E7" s="55">
        <f>D7-F7</f>
        <v>1637.7555824399997</v>
      </c>
      <c r="F7" s="56">
        <v>376.08441756000025</v>
      </c>
      <c r="G7" s="57">
        <f t="shared" si="0"/>
        <v>0.81325010052437119</v>
      </c>
      <c r="H7" s="58">
        <f t="shared" si="1"/>
        <v>0.18674989947562878</v>
      </c>
      <c r="I7" s="54">
        <v>2013.84</v>
      </c>
      <c r="J7" s="55">
        <f t="shared" si="4"/>
        <v>1812.4559999999999</v>
      </c>
      <c r="K7" s="56">
        <f t="shared" si="6"/>
        <v>201.38399999999999</v>
      </c>
      <c r="L7" s="57">
        <f t="shared" si="2"/>
        <v>0.9</v>
      </c>
      <c r="M7" s="58">
        <f t="shared" si="3"/>
        <v>9.9999999999999992E-2</v>
      </c>
      <c r="N7" s="294" t="s">
        <v>23</v>
      </c>
      <c r="O7" s="296">
        <f>T5</f>
        <v>0.1</v>
      </c>
      <c r="P7" s="67"/>
      <c r="Q7" s="59">
        <f t="shared" si="5"/>
        <v>-174.70041756000026</v>
      </c>
      <c r="R7" s="60">
        <f t="shared" si="7"/>
        <v>-0.4645244774921542</v>
      </c>
      <c r="S7" s="65"/>
      <c r="T7" s="66"/>
      <c r="V7" s="63"/>
      <c r="W7" s="63"/>
      <c r="Y7" s="64"/>
      <c r="Z7" s="64"/>
    </row>
    <row r="8" spans="1:26">
      <c r="A8" s="68" t="s">
        <v>11</v>
      </c>
      <c r="B8" s="52"/>
      <c r="C8" s="69">
        <f>SUM(C4:C7)</f>
        <v>21</v>
      </c>
      <c r="D8" s="70">
        <f>(D4*$C4)+(D5*$C5)+(D6*$C6)+(D7*$C7)</f>
        <v>30970.28</v>
      </c>
      <c r="E8" s="71">
        <f>(E4*$C4)+(E5*$C5)+(E6*$C6)+(E7*$C7)</f>
        <v>25548.496370439996</v>
      </c>
      <c r="F8" s="72">
        <f>(F4*$C4)+(F5*$C5)+(F6*$C6)+(F7*$C7)</f>
        <v>5421.7836295600027</v>
      </c>
      <c r="G8" s="57">
        <f t="shared" si="0"/>
        <v>0.82493591825582457</v>
      </c>
      <c r="H8" s="58">
        <f t="shared" si="1"/>
        <v>0.17506408174417548</v>
      </c>
      <c r="I8" s="70">
        <f>(I4*$C4)+(I5*$C5)+(I6*$C6)+(I7*$C7)</f>
        <v>30970.28</v>
      </c>
      <c r="J8" s="71">
        <f>(J4*$C4)+(J5*$C5)+(J6*$C6)+(J7*$C7)</f>
        <v>27873.251999999997</v>
      </c>
      <c r="K8" s="72">
        <f>(K4*$C4)+(K5*$C5)+(K6*$C6)+(K7*$C7)</f>
        <v>3097.0279999999998</v>
      </c>
      <c r="L8" s="57">
        <f t="shared" si="2"/>
        <v>0.89999999999999991</v>
      </c>
      <c r="M8" s="58">
        <f t="shared" si="3"/>
        <v>9.9999999999999992E-2</v>
      </c>
      <c r="N8" s="294"/>
      <c r="O8" s="296"/>
      <c r="P8" s="73"/>
      <c r="Q8" s="73">
        <f>(Q4*$C4)+(Q5*$C5)+(Q6*$C6)+(Q7*$C7)</f>
        <v>-2324.7556295600034</v>
      </c>
      <c r="R8" s="74"/>
      <c r="S8" s="65"/>
      <c r="T8" s="75"/>
      <c r="U8" s="75"/>
      <c r="V8" s="76"/>
      <c r="W8" s="76"/>
      <c r="X8" s="76"/>
      <c r="Y8" s="76"/>
    </row>
    <row r="9" spans="1:26">
      <c r="A9" s="68" t="s">
        <v>12</v>
      </c>
      <c r="B9" s="77"/>
      <c r="C9" s="78"/>
      <c r="D9" s="70">
        <f>D8*12</f>
        <v>371643.36</v>
      </c>
      <c r="E9" s="71">
        <f>E8*12</f>
        <v>306581.95644527994</v>
      </c>
      <c r="F9" s="72">
        <f>F8*12</f>
        <v>65061.403554720033</v>
      </c>
      <c r="G9" s="57">
        <f t="shared" si="0"/>
        <v>0.82493591825582446</v>
      </c>
      <c r="H9" s="58">
        <f t="shared" si="1"/>
        <v>0.17506408174417548</v>
      </c>
      <c r="I9" s="70">
        <f>I8*12</f>
        <v>371643.36</v>
      </c>
      <c r="J9" s="71">
        <f>J8*12</f>
        <v>334479.02399999998</v>
      </c>
      <c r="K9" s="72">
        <f>K8*12</f>
        <v>37164.335999999996</v>
      </c>
      <c r="L9" s="57">
        <f t="shared" si="2"/>
        <v>0.9</v>
      </c>
      <c r="M9" s="58">
        <f t="shared" si="3"/>
        <v>9.9999999999999992E-2</v>
      </c>
      <c r="N9" s="295"/>
      <c r="O9" s="297"/>
      <c r="P9" s="73"/>
      <c r="Q9" s="73">
        <f>Q8*12</f>
        <v>-27897.067554720041</v>
      </c>
      <c r="R9" s="79"/>
      <c r="S9" s="65"/>
      <c r="T9" s="75"/>
      <c r="U9" s="75"/>
      <c r="V9" s="76"/>
      <c r="W9" s="76"/>
      <c r="X9" s="76"/>
      <c r="Y9" s="76"/>
    </row>
    <row r="10" spans="1:26">
      <c r="A10" s="80" t="s">
        <v>19</v>
      </c>
      <c r="B10" s="81"/>
      <c r="C10" s="82"/>
      <c r="D10" s="83"/>
      <c r="E10" s="84"/>
      <c r="F10" s="85"/>
      <c r="G10" s="86"/>
      <c r="H10" s="87"/>
      <c r="I10" s="88"/>
      <c r="J10" s="84"/>
      <c r="K10" s="85"/>
      <c r="L10" s="86"/>
      <c r="M10" s="87"/>
      <c r="N10" s="89"/>
      <c r="O10" s="90"/>
      <c r="P10" s="91"/>
      <c r="Q10" s="92"/>
      <c r="R10" s="93"/>
      <c r="S10" s="65"/>
    </row>
    <row r="11" spans="1:26">
      <c r="A11" s="51" t="s">
        <v>3</v>
      </c>
      <c r="B11" s="52"/>
      <c r="C11" s="53">
        <v>0</v>
      </c>
      <c r="D11" s="54">
        <f>D4</f>
        <v>694.28</v>
      </c>
      <c r="E11" s="55">
        <f>D11-F11</f>
        <v>455.11</v>
      </c>
      <c r="F11" s="56">
        <v>239.17</v>
      </c>
      <c r="G11" s="57">
        <f>E11/D11</f>
        <v>0.65551362562654836</v>
      </c>
      <c r="H11" s="58">
        <f>F11/D11</f>
        <v>0.34448637437345164</v>
      </c>
      <c r="I11" s="54">
        <f>I4</f>
        <v>694.28</v>
      </c>
      <c r="J11" s="55">
        <f>I11-K11</f>
        <v>455.44767999999999</v>
      </c>
      <c r="K11" s="56">
        <f>(I11*O11)</f>
        <v>238.83231999999998</v>
      </c>
      <c r="L11" s="57">
        <f t="shared" ref="L11:L14" si="8">J11/I11</f>
        <v>0.65600000000000003</v>
      </c>
      <c r="M11" s="58">
        <f t="shared" ref="M11:M14" si="9">K11/I11</f>
        <v>0.34399999999999997</v>
      </c>
      <c r="N11" s="298" t="s">
        <v>22</v>
      </c>
      <c r="O11" s="300">
        <f>T11</f>
        <v>0.34399999999999997</v>
      </c>
      <c r="P11" s="302"/>
      <c r="Q11" s="59">
        <f>K11-F11</f>
        <v>-0.33768000000000598</v>
      </c>
      <c r="R11" s="60">
        <f>(K11-F11)/F11</f>
        <v>-1.4118827612158967E-3</v>
      </c>
      <c r="S11" s="61">
        <v>344</v>
      </c>
      <c r="T11" s="62">
        <f>S11/1000</f>
        <v>0.34399999999999997</v>
      </c>
      <c r="W11" s="64"/>
      <c r="Z11" s="64"/>
    </row>
    <row r="12" spans="1:26">
      <c r="A12" s="51" t="s">
        <v>8</v>
      </c>
      <c r="B12" s="52"/>
      <c r="C12" s="53">
        <v>0</v>
      </c>
      <c r="D12" s="54">
        <f t="shared" ref="D12:D14" si="10">D5</f>
        <v>1458.27</v>
      </c>
      <c r="E12" s="55">
        <f t="shared" ref="E12:E14" si="11">D12-F12</f>
        <v>955.91</v>
      </c>
      <c r="F12" s="56">
        <v>502.36</v>
      </c>
      <c r="G12" s="57">
        <f>E12/D12</f>
        <v>0.65550961070309333</v>
      </c>
      <c r="H12" s="58">
        <f>F12/D12</f>
        <v>0.34449038929690662</v>
      </c>
      <c r="I12" s="54">
        <f t="shared" ref="I12:I14" si="12">I5</f>
        <v>1458.27</v>
      </c>
      <c r="J12" s="55">
        <f>I12-K12</f>
        <v>955.86113</v>
      </c>
      <c r="K12" s="56">
        <f>((I12-$I$11)*O$14)+K$11</f>
        <v>502.40886999999998</v>
      </c>
      <c r="L12" s="57">
        <f t="shared" si="8"/>
        <v>0.65547609839055865</v>
      </c>
      <c r="M12" s="58">
        <f t="shared" si="9"/>
        <v>0.3445239016094413</v>
      </c>
      <c r="N12" s="294"/>
      <c r="O12" s="296"/>
      <c r="P12" s="303"/>
      <c r="Q12" s="59">
        <f t="shared" ref="Q12:Q14" si="13">K12-F12</f>
        <v>4.886999999996533E-2</v>
      </c>
      <c r="R12" s="60">
        <f>(K12-F12)/F12</f>
        <v>9.7280834461273454E-5</v>
      </c>
      <c r="S12" s="61">
        <v>345</v>
      </c>
      <c r="T12" s="62">
        <f>S12/1000</f>
        <v>0.34499999999999997</v>
      </c>
      <c r="Z12" s="64"/>
    </row>
    <row r="13" spans="1:26">
      <c r="A13" s="51" t="s">
        <v>9</v>
      </c>
      <c r="B13" s="52"/>
      <c r="C13" s="53">
        <v>0</v>
      </c>
      <c r="D13" s="54">
        <f t="shared" si="10"/>
        <v>1249.96</v>
      </c>
      <c r="E13" s="55">
        <f t="shared" si="11"/>
        <v>819.40000000000009</v>
      </c>
      <c r="F13" s="56">
        <v>430.56</v>
      </c>
      <c r="G13" s="57">
        <f>E13/D13</f>
        <v>0.65554097731127403</v>
      </c>
      <c r="H13" s="58">
        <f>F13/D13</f>
        <v>0.34445902268872602</v>
      </c>
      <c r="I13" s="54">
        <f t="shared" si="12"/>
        <v>1249.96</v>
      </c>
      <c r="J13" s="55">
        <f t="shared" ref="J13:J14" si="14">I13-K13</f>
        <v>819.41808000000003</v>
      </c>
      <c r="K13" s="56">
        <f t="shared" ref="K13:K14" si="15">((I13-$I$11)*O$14)+K$11</f>
        <v>430.54192</v>
      </c>
      <c r="L13" s="57">
        <f t="shared" si="8"/>
        <v>0.65555544177413683</v>
      </c>
      <c r="M13" s="58">
        <f t="shared" si="9"/>
        <v>0.34444455822586323</v>
      </c>
      <c r="N13" s="299"/>
      <c r="O13" s="301"/>
      <c r="P13" s="303"/>
      <c r="Q13" s="59">
        <f t="shared" si="13"/>
        <v>-1.8079999999997654E-2</v>
      </c>
      <c r="R13" s="60">
        <f t="shared" ref="R13:R14" si="16">(K13-F13)/F13</f>
        <v>-4.1991824600514802E-5</v>
      </c>
      <c r="S13" s="65"/>
      <c r="T13" s="66"/>
      <c r="Z13" s="64"/>
    </row>
    <row r="14" spans="1:26">
      <c r="A14" s="51" t="s">
        <v>10</v>
      </c>
      <c r="B14" s="52"/>
      <c r="C14" s="53">
        <v>0</v>
      </c>
      <c r="D14" s="54">
        <f t="shared" si="10"/>
        <v>2013.84</v>
      </c>
      <c r="E14" s="55">
        <f t="shared" si="11"/>
        <v>1320.1</v>
      </c>
      <c r="F14" s="56">
        <v>693.74</v>
      </c>
      <c r="G14" s="57">
        <f>E14/D14</f>
        <v>0.65551384419814884</v>
      </c>
      <c r="H14" s="58">
        <f>F14/D14</f>
        <v>0.34448615580185121</v>
      </c>
      <c r="I14" s="54">
        <f t="shared" si="12"/>
        <v>2013.84</v>
      </c>
      <c r="J14" s="55">
        <f t="shared" si="14"/>
        <v>1319.7594799999999</v>
      </c>
      <c r="K14" s="56">
        <f t="shared" si="15"/>
        <v>694.08051999999998</v>
      </c>
      <c r="L14" s="57">
        <f t="shared" si="8"/>
        <v>0.6553447543002423</v>
      </c>
      <c r="M14" s="58">
        <f t="shared" si="9"/>
        <v>0.3446552456997577</v>
      </c>
      <c r="N14" s="294" t="s">
        <v>23</v>
      </c>
      <c r="O14" s="296">
        <f>T12</f>
        <v>0.34499999999999997</v>
      </c>
      <c r="P14" s="67"/>
      <c r="Q14" s="59">
        <f t="shared" si="13"/>
        <v>0.34051999999996951</v>
      </c>
      <c r="R14" s="60">
        <f t="shared" si="16"/>
        <v>4.9084671490755836E-4</v>
      </c>
      <c r="S14" s="65"/>
      <c r="T14" s="66"/>
      <c r="Y14" s="64"/>
      <c r="Z14" s="64"/>
    </row>
    <row r="15" spans="1:26">
      <c r="A15" s="68" t="s">
        <v>11</v>
      </c>
      <c r="B15" s="52"/>
      <c r="C15" s="69">
        <f>SUM(C11:C14)</f>
        <v>0</v>
      </c>
      <c r="D15" s="70">
        <f>(D11*$C11)+(D12*$C12)+(D13*$C13)+(D14*$C14)</f>
        <v>0</v>
      </c>
      <c r="E15" s="71">
        <f>(E11*$C11)+(E12*$C12)+(E13*$C13)+(E14*$C14)</f>
        <v>0</v>
      </c>
      <c r="F15" s="72">
        <f>(F11*$C11)+(F12*$C12)+(F13*$C13)+(F14*$C14)</f>
        <v>0</v>
      </c>
      <c r="G15" s="57" t="str">
        <f>IFERROR(E15/D15,"0%")</f>
        <v>0%</v>
      </c>
      <c r="H15" s="58" t="str">
        <f>IFERROR(F15/E15,"0%")</f>
        <v>0%</v>
      </c>
      <c r="I15" s="70">
        <f>(I11*$C11)+(I12*$C12)+(I13*$C13)+(I14*$C14)</f>
        <v>0</v>
      </c>
      <c r="J15" s="71">
        <f>(J11*$C11)+(J12*$C12)+(J13*$C13)+(J14*$C14)</f>
        <v>0</v>
      </c>
      <c r="K15" s="72">
        <f>(K11*$C11)+(K12*$C12)+(K13*$C13)+(K14*$C14)</f>
        <v>0</v>
      </c>
      <c r="L15" s="57" t="str">
        <f>IFERROR(J15/I15,"0%")</f>
        <v>0%</v>
      </c>
      <c r="M15" s="58" t="str">
        <f>IFERROR(K15/J15,"0%")</f>
        <v>0%</v>
      </c>
      <c r="N15" s="294"/>
      <c r="O15" s="296"/>
      <c r="P15" s="73"/>
      <c r="Q15" s="73">
        <f>(Q11*$C11)+(Q12*$C12)+(Q13*$C13)+(Q14*$C14)</f>
        <v>0</v>
      </c>
      <c r="R15" s="79"/>
      <c r="S15" s="65"/>
      <c r="T15" s="75"/>
      <c r="U15" s="75"/>
      <c r="V15" s="76"/>
      <c r="W15" s="76"/>
      <c r="Y15" s="76"/>
    </row>
    <row r="16" spans="1:26">
      <c r="A16" s="68" t="s">
        <v>12</v>
      </c>
      <c r="B16" s="77"/>
      <c r="C16" s="78"/>
      <c r="D16" s="70">
        <f>D15*12</f>
        <v>0</v>
      </c>
      <c r="E16" s="71">
        <f>E15*12</f>
        <v>0</v>
      </c>
      <c r="F16" s="72">
        <f>F15*12</f>
        <v>0</v>
      </c>
      <c r="G16" s="57" t="str">
        <f>IFERROR(E16/D16,"0%")</f>
        <v>0%</v>
      </c>
      <c r="H16" s="58" t="str">
        <f>IFERROR(F16/E16,"0%")</f>
        <v>0%</v>
      </c>
      <c r="I16" s="70">
        <f>I15*12</f>
        <v>0</v>
      </c>
      <c r="J16" s="94">
        <f>J15*12</f>
        <v>0</v>
      </c>
      <c r="K16" s="72">
        <f>K15*12</f>
        <v>0</v>
      </c>
      <c r="L16" s="57" t="str">
        <f>IFERROR(J16/I16,"0%")</f>
        <v>0%</v>
      </c>
      <c r="M16" s="58" t="str">
        <f>IFERROR(K16/J16,"0%")</f>
        <v>0%</v>
      </c>
      <c r="N16" s="295"/>
      <c r="O16" s="297"/>
      <c r="P16" s="73"/>
      <c r="Q16" s="73">
        <f>Q15*12</f>
        <v>0</v>
      </c>
      <c r="R16" s="79"/>
      <c r="S16" s="75"/>
      <c r="T16" s="75"/>
      <c r="U16" s="75"/>
      <c r="V16" s="76"/>
      <c r="W16" s="76"/>
      <c r="X16" s="76"/>
      <c r="Y16" s="76"/>
    </row>
    <row r="17" spans="1:26">
      <c r="A17" s="80" t="s">
        <v>20</v>
      </c>
      <c r="B17" s="81"/>
      <c r="C17" s="82"/>
      <c r="D17" s="83"/>
      <c r="E17" s="84"/>
      <c r="F17" s="85"/>
      <c r="G17" s="86"/>
      <c r="H17" s="87"/>
      <c r="I17" s="88"/>
      <c r="J17" s="84"/>
      <c r="K17" s="85"/>
      <c r="L17" s="86"/>
      <c r="M17" s="87"/>
      <c r="N17" s="89"/>
      <c r="O17" s="90"/>
      <c r="P17" s="91"/>
      <c r="Q17" s="92"/>
      <c r="R17" s="93"/>
      <c r="S17" s="65"/>
    </row>
    <row r="18" spans="1:26">
      <c r="A18" s="51" t="s">
        <v>3</v>
      </c>
      <c r="B18" s="52"/>
      <c r="C18" s="53">
        <v>0</v>
      </c>
      <c r="D18" s="54">
        <f>D4</f>
        <v>694.28</v>
      </c>
      <c r="E18" s="55">
        <f>D18-F18</f>
        <v>373.59</v>
      </c>
      <c r="F18" s="56">
        <v>320.69</v>
      </c>
      <c r="G18" s="57">
        <f>E18/D18</f>
        <v>0.53809702137466153</v>
      </c>
      <c r="H18" s="58">
        <f>F18/D18</f>
        <v>0.46190297862533847</v>
      </c>
      <c r="I18" s="54">
        <f>I4</f>
        <v>694.28</v>
      </c>
      <c r="J18" s="55">
        <f>I18-K18</f>
        <v>373.52263999999997</v>
      </c>
      <c r="K18" s="56">
        <f>(I18*O18)</f>
        <v>320.75736000000001</v>
      </c>
      <c r="L18" s="57">
        <f t="shared" ref="L18:L21" si="17">J18/I18</f>
        <v>0.53799999999999992</v>
      </c>
      <c r="M18" s="58">
        <f t="shared" ref="M18:M21" si="18">K18/I18</f>
        <v>0.46200000000000002</v>
      </c>
      <c r="N18" s="298" t="s">
        <v>22</v>
      </c>
      <c r="O18" s="300">
        <f>T18</f>
        <v>0.46200000000000002</v>
      </c>
      <c r="P18" s="302"/>
      <c r="Q18" s="59">
        <f>K18-F18</f>
        <v>6.7360000000007858E-2</v>
      </c>
      <c r="R18" s="60">
        <f>(K18-F18)/F18</f>
        <v>2.100470859708998E-4</v>
      </c>
      <c r="S18" s="61">
        <v>462</v>
      </c>
      <c r="T18" s="62">
        <f>S18/1000</f>
        <v>0.46200000000000002</v>
      </c>
      <c r="Y18" s="64"/>
      <c r="Z18" s="64"/>
    </row>
    <row r="19" spans="1:26">
      <c r="A19" s="51" t="s">
        <v>8</v>
      </c>
      <c r="B19" s="52"/>
      <c r="C19" s="53">
        <v>0</v>
      </c>
      <c r="D19" s="54">
        <f t="shared" ref="D19:D21" si="19">D5</f>
        <v>1458.27</v>
      </c>
      <c r="E19" s="55">
        <f t="shared" ref="E19:E21" si="20">D19-F19</f>
        <v>880.89</v>
      </c>
      <c r="F19" s="56">
        <v>577.38</v>
      </c>
      <c r="G19" s="57">
        <f>E19/D19</f>
        <v>0.6040650908268016</v>
      </c>
      <c r="H19" s="58">
        <f>F19/D19</f>
        <v>0.3959349091731984</v>
      </c>
      <c r="I19" s="54">
        <f t="shared" ref="I19:I21" si="21">I5</f>
        <v>1458.27</v>
      </c>
      <c r="J19" s="55">
        <f t="shared" ref="J19:J21" si="22">I19-K19</f>
        <v>784.54926</v>
      </c>
      <c r="K19" s="56">
        <f>((I19-$I$18)*O$21)+K$18</f>
        <v>673.72073999999998</v>
      </c>
      <c r="L19" s="57">
        <f t="shared" si="17"/>
        <v>0.53800000000000003</v>
      </c>
      <c r="M19" s="58">
        <f t="shared" si="18"/>
        <v>0.46199999999999997</v>
      </c>
      <c r="N19" s="294"/>
      <c r="O19" s="296"/>
      <c r="P19" s="303"/>
      <c r="Q19" s="59">
        <f t="shared" ref="Q19:Q21" si="23">K19-F19</f>
        <v>96.340739999999983</v>
      </c>
      <c r="R19" s="60">
        <f>(K19-F19)/F19</f>
        <v>0.16685846409643559</v>
      </c>
      <c r="S19" s="61">
        <v>462</v>
      </c>
      <c r="T19" s="62">
        <f>S19/1000</f>
        <v>0.46200000000000002</v>
      </c>
      <c r="Y19" s="64"/>
      <c r="Z19" s="64"/>
    </row>
    <row r="20" spans="1:26">
      <c r="A20" s="51" t="s">
        <v>9</v>
      </c>
      <c r="B20" s="52"/>
      <c r="C20" s="53">
        <v>0</v>
      </c>
      <c r="D20" s="54">
        <f t="shared" si="19"/>
        <v>1249.96</v>
      </c>
      <c r="E20" s="55">
        <f t="shared" si="20"/>
        <v>576.32000000000005</v>
      </c>
      <c r="F20" s="56">
        <v>673.64</v>
      </c>
      <c r="G20" s="57">
        <f>E20/D20</f>
        <v>0.46107075426413646</v>
      </c>
      <c r="H20" s="58">
        <f>F20/D20</f>
        <v>0.53892924573586354</v>
      </c>
      <c r="I20" s="54">
        <f t="shared" si="21"/>
        <v>1249.96</v>
      </c>
      <c r="J20" s="55">
        <f t="shared" si="22"/>
        <v>672.47847999999999</v>
      </c>
      <c r="K20" s="56">
        <f>((I20-$I$18)*O$21)+K$18</f>
        <v>577.48152000000005</v>
      </c>
      <c r="L20" s="57">
        <f t="shared" si="17"/>
        <v>0.53799999999999992</v>
      </c>
      <c r="M20" s="58">
        <f t="shared" si="18"/>
        <v>0.46200000000000002</v>
      </c>
      <c r="N20" s="299"/>
      <c r="O20" s="301"/>
      <c r="P20" s="303"/>
      <c r="Q20" s="59">
        <f t="shared" si="23"/>
        <v>-96.15847999999994</v>
      </c>
      <c r="R20" s="60">
        <f t="shared" ref="R20:R21" si="24">(K20-F20)/F20</f>
        <v>-0.14274461136512076</v>
      </c>
      <c r="S20" s="65"/>
      <c r="T20" s="66"/>
      <c r="Y20" s="64"/>
      <c r="Z20" s="64"/>
    </row>
    <row r="21" spans="1:26">
      <c r="A21" s="51" t="s">
        <v>10</v>
      </c>
      <c r="B21" s="52"/>
      <c r="C21" s="53">
        <v>0</v>
      </c>
      <c r="D21" s="54">
        <f t="shared" si="19"/>
        <v>2013.84</v>
      </c>
      <c r="E21" s="55">
        <f t="shared" si="20"/>
        <v>1083.55</v>
      </c>
      <c r="F21" s="56">
        <v>930.29</v>
      </c>
      <c r="G21" s="57">
        <f>E21/D21</f>
        <v>0.5380516823580821</v>
      </c>
      <c r="H21" s="58">
        <f>F21/D21</f>
        <v>0.4619483176419179</v>
      </c>
      <c r="I21" s="54">
        <f t="shared" si="21"/>
        <v>2013.84</v>
      </c>
      <c r="J21" s="55">
        <f t="shared" si="22"/>
        <v>1083.4459199999999</v>
      </c>
      <c r="K21" s="56">
        <f>((I21-$I$18)*O$21)+K$18</f>
        <v>930.39408000000003</v>
      </c>
      <c r="L21" s="57">
        <f t="shared" si="17"/>
        <v>0.53799999999999992</v>
      </c>
      <c r="M21" s="58">
        <f t="shared" si="18"/>
        <v>0.46200000000000002</v>
      </c>
      <c r="N21" s="294" t="s">
        <v>23</v>
      </c>
      <c r="O21" s="296">
        <f>T19</f>
        <v>0.46200000000000002</v>
      </c>
      <c r="P21" s="67"/>
      <c r="Q21" s="59">
        <f t="shared" si="23"/>
        <v>0.10408000000006723</v>
      </c>
      <c r="R21" s="60">
        <f t="shared" si="24"/>
        <v>1.1187909146617424E-4</v>
      </c>
      <c r="S21" s="65"/>
      <c r="T21" s="66"/>
      <c r="Y21" s="64"/>
      <c r="Z21" s="64"/>
    </row>
    <row r="22" spans="1:26">
      <c r="A22" s="68" t="s">
        <v>11</v>
      </c>
      <c r="B22" s="52"/>
      <c r="C22" s="69">
        <f>SUM(C18:C21)</f>
        <v>0</v>
      </c>
      <c r="D22" s="70">
        <f>(D18*$C18)+(D19*$C19)+(D20*$C20)+(D21*$C21)</f>
        <v>0</v>
      </c>
      <c r="E22" s="71">
        <f>(E18*$C18)+(E19*$C19)+(E20*$C20)+(E21*$C21)</f>
        <v>0</v>
      </c>
      <c r="F22" s="72">
        <f>(F18*$C18)+(F19*$C19)+(F20*$C20)+(F21*$C21)</f>
        <v>0</v>
      </c>
      <c r="G22" s="57" t="str">
        <f>IFERROR(E22/D22,"0%")</f>
        <v>0%</v>
      </c>
      <c r="H22" s="58" t="str">
        <f>IFERROR(F22/E22,"0%")</f>
        <v>0%</v>
      </c>
      <c r="I22" s="70">
        <f>(I18*$C18)+(I19*$C19)+(I20*$C20)+(I21*$C21)</f>
        <v>0</v>
      </c>
      <c r="J22" s="71">
        <f>(J18*$C18)+(J19*$C19)+(J20*$C20)+(J21*$C21)</f>
        <v>0</v>
      </c>
      <c r="K22" s="72">
        <f>(K18*$C18)+(K19*$C19)+(K20*$C20)+(K21*$C21)</f>
        <v>0</v>
      </c>
      <c r="L22" s="57" t="str">
        <f>IFERROR(J22/I22,"0%")</f>
        <v>0%</v>
      </c>
      <c r="M22" s="58" t="str">
        <f>IFERROR(K22/J22,"0%")</f>
        <v>0%</v>
      </c>
      <c r="N22" s="294"/>
      <c r="O22" s="296"/>
      <c r="P22" s="73"/>
      <c r="Q22" s="73">
        <f>(Q18*$C18)+(Q19*$C19)+(Q20*$C20)+(Q21*$C21)</f>
        <v>0</v>
      </c>
      <c r="R22" s="79"/>
      <c r="S22" s="65"/>
      <c r="T22" s="75"/>
      <c r="U22" s="75"/>
      <c r="V22" s="76"/>
      <c r="W22" s="76"/>
      <c r="X22" s="76"/>
      <c r="Y22" s="76"/>
    </row>
    <row r="23" spans="1:26">
      <c r="A23" s="68" t="s">
        <v>12</v>
      </c>
      <c r="B23" s="77"/>
      <c r="C23" s="78"/>
      <c r="D23" s="70">
        <f>D22*12</f>
        <v>0</v>
      </c>
      <c r="E23" s="71">
        <f>E22*12</f>
        <v>0</v>
      </c>
      <c r="F23" s="72">
        <f>F22*12</f>
        <v>0</v>
      </c>
      <c r="G23" s="57" t="str">
        <f>IFERROR(E23/D23,"0%")</f>
        <v>0%</v>
      </c>
      <c r="H23" s="58" t="str">
        <f>IFERROR(F23/E23,"0%")</f>
        <v>0%</v>
      </c>
      <c r="I23" s="70">
        <f>I22*12</f>
        <v>0</v>
      </c>
      <c r="J23" s="94">
        <f>J22*12</f>
        <v>0</v>
      </c>
      <c r="K23" s="72">
        <f>K22*12</f>
        <v>0</v>
      </c>
      <c r="L23" s="57" t="str">
        <f>IFERROR(J23/I23,"0%")</f>
        <v>0%</v>
      </c>
      <c r="M23" s="58" t="str">
        <f>IFERROR(K23/J23,"0%")</f>
        <v>0%</v>
      </c>
      <c r="N23" s="295"/>
      <c r="O23" s="297"/>
      <c r="P23" s="73"/>
      <c r="Q23" s="73">
        <f>Q22*12</f>
        <v>0</v>
      </c>
      <c r="R23" s="79"/>
      <c r="S23" s="75"/>
      <c r="T23" s="75"/>
      <c r="U23" s="75"/>
      <c r="V23" s="76"/>
      <c r="W23" s="76"/>
      <c r="X23" s="76"/>
      <c r="Y23" s="76"/>
    </row>
    <row r="24" spans="1:26">
      <c r="A24" s="80" t="s">
        <v>21</v>
      </c>
      <c r="B24" s="81"/>
      <c r="C24" s="82"/>
      <c r="D24" s="83"/>
      <c r="E24" s="84"/>
      <c r="F24" s="85"/>
      <c r="G24" s="86"/>
      <c r="H24" s="87"/>
      <c r="I24" s="88"/>
      <c r="J24" s="84"/>
      <c r="K24" s="85"/>
      <c r="L24" s="86"/>
      <c r="M24" s="87"/>
      <c r="N24" s="89">
        <v>900</v>
      </c>
      <c r="O24" s="90"/>
      <c r="P24" s="91"/>
      <c r="Q24" s="92"/>
      <c r="R24" s="93"/>
      <c r="S24" s="65"/>
    </row>
    <row r="25" spans="1:26">
      <c r="A25" s="51" t="s">
        <v>3</v>
      </c>
      <c r="B25" s="52"/>
      <c r="C25" s="53">
        <v>0</v>
      </c>
      <c r="D25" s="54">
        <f>D4</f>
        <v>694.28</v>
      </c>
      <c r="E25" s="55">
        <f>D25-F25</f>
        <v>303.39999999999998</v>
      </c>
      <c r="F25" s="56">
        <v>390.88</v>
      </c>
      <c r="G25" s="57">
        <f>E25/D25</f>
        <v>0.43699948147721379</v>
      </c>
      <c r="H25" s="58">
        <f>F25/D25</f>
        <v>0.56300051852278621</v>
      </c>
      <c r="I25" s="54">
        <f>I4</f>
        <v>694.28</v>
      </c>
      <c r="J25" s="55">
        <f>I25-K25</f>
        <v>303.40036000000003</v>
      </c>
      <c r="K25" s="56">
        <f>(I25*O25)</f>
        <v>390.87963999999994</v>
      </c>
      <c r="L25" s="57">
        <f t="shared" ref="L25:L28" si="25">J25/I25</f>
        <v>0.43700000000000006</v>
      </c>
      <c r="M25" s="58">
        <f t="shared" ref="M25:M28" si="26">K25/I25</f>
        <v>0.56299999999999994</v>
      </c>
      <c r="N25" s="298" t="s">
        <v>22</v>
      </c>
      <c r="O25" s="300">
        <f>T25</f>
        <v>0.56299999999999994</v>
      </c>
      <c r="P25" s="302"/>
      <c r="Q25" s="59">
        <f>K25-F25</f>
        <v>-3.600000000574255E-4</v>
      </c>
      <c r="R25" s="60">
        <f>(K25-F25)/F25</f>
        <v>-9.2099877214855067E-7</v>
      </c>
      <c r="S25" s="61">
        <v>563</v>
      </c>
      <c r="T25" s="62">
        <f>S25/1000</f>
        <v>0.56299999999999994</v>
      </c>
      <c r="Y25" s="64"/>
      <c r="Z25" s="64"/>
    </row>
    <row r="26" spans="1:26">
      <c r="A26" s="51" t="s">
        <v>8</v>
      </c>
      <c r="B26" s="52"/>
      <c r="C26" s="53">
        <v>0</v>
      </c>
      <c r="D26" s="54">
        <f t="shared" ref="D26:D28" si="27">D5</f>
        <v>1458.27</v>
      </c>
      <c r="E26" s="55">
        <f t="shared" ref="E26:E28" si="28">D26-F26</f>
        <v>637.27</v>
      </c>
      <c r="F26" s="56">
        <v>821</v>
      </c>
      <c r="G26" s="57">
        <f>E26/D26</f>
        <v>0.43700412132184024</v>
      </c>
      <c r="H26" s="58">
        <f>F26/D26</f>
        <v>0.5629958786781597</v>
      </c>
      <c r="I26" s="54">
        <f t="shared" ref="I26:I28" si="29">I5</f>
        <v>1458.27</v>
      </c>
      <c r="J26" s="55">
        <f t="shared" ref="J26:J28" si="30">I26-K26</f>
        <v>637.26399000000015</v>
      </c>
      <c r="K26" s="56">
        <f>((I26-$I$25)*O$28)+K$25</f>
        <v>821.00600999999983</v>
      </c>
      <c r="L26" s="57">
        <f t="shared" si="25"/>
        <v>0.43700000000000011</v>
      </c>
      <c r="M26" s="58">
        <f t="shared" si="26"/>
        <v>0.56299999999999994</v>
      </c>
      <c r="N26" s="294"/>
      <c r="O26" s="296"/>
      <c r="P26" s="303"/>
      <c r="Q26" s="59">
        <f t="shared" ref="Q26:Q28" si="31">K26-F26</f>
        <v>6.0099999998328713E-3</v>
      </c>
      <c r="R26" s="60">
        <f>(K26-F26)/F26</f>
        <v>7.3203410472994782E-6</v>
      </c>
      <c r="S26" s="61">
        <v>563</v>
      </c>
      <c r="T26" s="62">
        <f>S26/1000</f>
        <v>0.56299999999999994</v>
      </c>
      <c r="Y26" s="64"/>
      <c r="Z26" s="64"/>
    </row>
    <row r="27" spans="1:26">
      <c r="A27" s="51" t="s">
        <v>9</v>
      </c>
      <c r="B27" s="52"/>
      <c r="C27" s="53">
        <v>0</v>
      </c>
      <c r="D27" s="54">
        <f t="shared" si="27"/>
        <v>1249.96</v>
      </c>
      <c r="E27" s="55">
        <f t="shared" si="28"/>
        <v>546.26</v>
      </c>
      <c r="F27" s="56">
        <v>703.7</v>
      </c>
      <c r="G27" s="57">
        <f>E27/D27</f>
        <v>0.4370219847035105</v>
      </c>
      <c r="H27" s="58">
        <f>F27/D27</f>
        <v>0.5629780152964895</v>
      </c>
      <c r="I27" s="54">
        <f t="shared" si="29"/>
        <v>1249.96</v>
      </c>
      <c r="J27" s="55">
        <f t="shared" si="30"/>
        <v>546.23252000000002</v>
      </c>
      <c r="K27" s="56">
        <f t="shared" ref="K27:K28" si="32">((I27-$I$25)*O$28)+K$25</f>
        <v>703.72748000000001</v>
      </c>
      <c r="L27" s="57">
        <f t="shared" si="25"/>
        <v>0.437</v>
      </c>
      <c r="M27" s="58">
        <f t="shared" si="26"/>
        <v>0.56299999999999994</v>
      </c>
      <c r="N27" s="299"/>
      <c r="O27" s="301"/>
      <c r="P27" s="303"/>
      <c r="Q27" s="59">
        <f t="shared" si="31"/>
        <v>2.7479999999968641E-2</v>
      </c>
      <c r="R27" s="60">
        <f t="shared" ref="R27:R28" si="33">(K27-F27)/F27</f>
        <v>3.9050731845912519E-5</v>
      </c>
      <c r="S27" s="65"/>
      <c r="T27" s="66"/>
      <c r="Y27" s="64"/>
      <c r="Z27" s="64"/>
    </row>
    <row r="28" spans="1:26">
      <c r="A28" s="51" t="s">
        <v>10</v>
      </c>
      <c r="B28" s="52"/>
      <c r="C28" s="53">
        <v>0</v>
      </c>
      <c r="D28" s="54">
        <f t="shared" si="27"/>
        <v>2013.84</v>
      </c>
      <c r="E28" s="55">
        <f t="shared" si="28"/>
        <v>880.06</v>
      </c>
      <c r="F28" s="56">
        <v>1133.78</v>
      </c>
      <c r="G28" s="57">
        <f>E28/D28</f>
        <v>0.4370059190402415</v>
      </c>
      <c r="H28" s="58">
        <f>F28/D28</f>
        <v>0.56299408095975845</v>
      </c>
      <c r="I28" s="54">
        <f t="shared" si="29"/>
        <v>2013.84</v>
      </c>
      <c r="J28" s="55">
        <f t="shared" si="30"/>
        <v>880.04808000000003</v>
      </c>
      <c r="K28" s="56">
        <f t="shared" si="32"/>
        <v>1133.7919199999999</v>
      </c>
      <c r="L28" s="57">
        <f t="shared" si="25"/>
        <v>0.43700000000000006</v>
      </c>
      <c r="M28" s="58">
        <f t="shared" si="26"/>
        <v>0.56299999999999994</v>
      </c>
      <c r="N28" s="294" t="s">
        <v>23</v>
      </c>
      <c r="O28" s="296">
        <f>T26</f>
        <v>0.56299999999999994</v>
      </c>
      <c r="P28" s="67"/>
      <c r="Q28" s="59">
        <f t="shared" si="31"/>
        <v>1.1919999999918218E-2</v>
      </c>
      <c r="R28" s="60">
        <f t="shared" si="33"/>
        <v>1.0513503501489018E-5</v>
      </c>
      <c r="S28" s="65"/>
      <c r="T28" s="66"/>
      <c r="Y28" s="64"/>
      <c r="Z28" s="64"/>
    </row>
    <row r="29" spans="1:26">
      <c r="A29" s="68" t="s">
        <v>11</v>
      </c>
      <c r="B29" s="52"/>
      <c r="C29" s="69">
        <f>SUM(C25:C28)</f>
        <v>0</v>
      </c>
      <c r="D29" s="70">
        <f>(D25*$C25)+(D26*$C26)+(D27*$C27)+(D28*$C28)</f>
        <v>0</v>
      </c>
      <c r="E29" s="71">
        <f>(E25*$C25)+(E26*$C26)+(E27*$C27)+(E28*$C28)</f>
        <v>0</v>
      </c>
      <c r="F29" s="72">
        <f>(F25*$C25)+(F26*$C26)+(F27*$C27)+(F28*$C28)</f>
        <v>0</v>
      </c>
      <c r="G29" s="57" t="str">
        <f>IFERROR(E29/D29,"0%")</f>
        <v>0%</v>
      </c>
      <c r="H29" s="58" t="str">
        <f>IFERROR(F29/E29,"0%")</f>
        <v>0%</v>
      </c>
      <c r="I29" s="70">
        <f>(I25*$C25)+(I26*$C26)+(I27*$C27)+(I28*$C28)</f>
        <v>0</v>
      </c>
      <c r="J29" s="71">
        <f>(J25*$C25)+(J26*$C26)+(J27*$C27)+(J28*$C28)</f>
        <v>0</v>
      </c>
      <c r="K29" s="72">
        <f>(K25*$C25)+(K26*$C26)+(K27*$C27)+(K28*$C28)</f>
        <v>0</v>
      </c>
      <c r="L29" s="57" t="str">
        <f>IFERROR(J29/I29,"0%")</f>
        <v>0%</v>
      </c>
      <c r="M29" s="58" t="str">
        <f>IFERROR(K29/J29,"0%")</f>
        <v>0%</v>
      </c>
      <c r="N29" s="294"/>
      <c r="O29" s="296"/>
      <c r="P29" s="73"/>
      <c r="Q29" s="73">
        <f>(Q25*$C25)+(Q26*$C26)+(Q27*$C27)+(Q28*$C28)</f>
        <v>0</v>
      </c>
      <c r="R29" s="95"/>
      <c r="S29" s="65"/>
      <c r="T29" s="75"/>
      <c r="U29" s="75"/>
      <c r="V29" s="76"/>
      <c r="W29" s="76"/>
      <c r="X29" s="76"/>
      <c r="Y29" s="76"/>
    </row>
    <row r="30" spans="1:26">
      <c r="A30" s="68" t="s">
        <v>12</v>
      </c>
      <c r="B30" s="77"/>
      <c r="C30" s="78"/>
      <c r="D30" s="70">
        <f>D29*12</f>
        <v>0</v>
      </c>
      <c r="E30" s="71">
        <f>E29*12</f>
        <v>0</v>
      </c>
      <c r="F30" s="72">
        <f>F29*12</f>
        <v>0</v>
      </c>
      <c r="G30" s="57" t="str">
        <f>IFERROR(E30/D30,"0%")</f>
        <v>0%</v>
      </c>
      <c r="H30" s="58" t="str">
        <f>IFERROR(F30/E30,"0%")</f>
        <v>0%</v>
      </c>
      <c r="I30" s="70">
        <f>I29*12</f>
        <v>0</v>
      </c>
      <c r="J30" s="94">
        <f>J29*12</f>
        <v>0</v>
      </c>
      <c r="K30" s="72">
        <f>K29*12</f>
        <v>0</v>
      </c>
      <c r="L30" s="57" t="str">
        <f>IFERROR(J30/I30,"0%")</f>
        <v>0%</v>
      </c>
      <c r="M30" s="58" t="str">
        <f>IFERROR(K30/J30,"0%")</f>
        <v>0%</v>
      </c>
      <c r="N30" s="295"/>
      <c r="O30" s="297"/>
      <c r="P30" s="73"/>
      <c r="Q30" s="73">
        <f>Q29*12</f>
        <v>0</v>
      </c>
      <c r="R30" s="95"/>
      <c r="S30" s="75"/>
      <c r="T30" s="75"/>
      <c r="U30" s="75"/>
      <c r="V30" s="76"/>
      <c r="W30" s="76"/>
      <c r="X30" s="76"/>
      <c r="Y30" s="76"/>
    </row>
    <row r="31" spans="1:26" s="63" customFormat="1" hidden="1">
      <c r="A31" s="96"/>
      <c r="B31" s="97"/>
      <c r="C31" s="53"/>
      <c r="D31" s="98"/>
      <c r="E31" s="99"/>
      <c r="F31" s="100"/>
      <c r="G31" s="101"/>
      <c r="H31" s="58"/>
      <c r="I31" s="98"/>
      <c r="J31" s="99"/>
      <c r="K31" s="100"/>
      <c r="L31" s="101"/>
      <c r="M31" s="58"/>
      <c r="N31" s="98"/>
      <c r="O31" s="100"/>
      <c r="P31" s="102"/>
      <c r="Q31" s="103"/>
      <c r="R31" s="95"/>
      <c r="S31" s="32"/>
      <c r="T31" s="32"/>
      <c r="U31" s="32"/>
      <c r="Y31" s="104"/>
    </row>
    <row r="32" spans="1:26" s="63" customFormat="1" hidden="1">
      <c r="A32" s="96"/>
      <c r="B32" s="97"/>
      <c r="C32" s="53"/>
      <c r="D32" s="98"/>
      <c r="E32" s="99"/>
      <c r="F32" s="100"/>
      <c r="G32" s="101"/>
      <c r="H32" s="58"/>
      <c r="I32" s="98"/>
      <c r="J32" s="99"/>
      <c r="K32" s="100"/>
      <c r="L32" s="101"/>
      <c r="M32" s="58"/>
      <c r="N32" s="98"/>
      <c r="O32" s="100"/>
      <c r="P32" s="102"/>
      <c r="Q32" s="103"/>
      <c r="R32" s="95"/>
      <c r="S32" s="32"/>
      <c r="T32" s="32"/>
      <c r="U32" s="32"/>
      <c r="Y32" s="104"/>
    </row>
    <row r="33" spans="1:25" s="63" customFormat="1" hidden="1">
      <c r="A33" s="96"/>
      <c r="B33" s="97"/>
      <c r="C33" s="105"/>
      <c r="D33" s="106"/>
      <c r="E33" s="107"/>
      <c r="F33" s="108"/>
      <c r="G33" s="101"/>
      <c r="H33" s="58"/>
      <c r="I33" s="106"/>
      <c r="J33" s="107"/>
      <c r="K33" s="108"/>
      <c r="L33" s="101"/>
      <c r="M33" s="58"/>
      <c r="N33" s="106"/>
      <c r="O33" s="108"/>
      <c r="P33" s="109"/>
      <c r="Q33" s="103"/>
      <c r="R33" s="95"/>
      <c r="S33" s="32"/>
      <c r="T33" s="32"/>
      <c r="U33" s="32"/>
    </row>
    <row r="34" spans="1:25" s="63" customFormat="1" hidden="1">
      <c r="A34" s="96"/>
      <c r="B34" s="97"/>
      <c r="C34" s="105"/>
      <c r="D34" s="106"/>
      <c r="E34" s="107"/>
      <c r="F34" s="108"/>
      <c r="G34" s="101"/>
      <c r="H34" s="58"/>
      <c r="I34" s="106"/>
      <c r="J34" s="107"/>
      <c r="K34" s="108"/>
      <c r="L34" s="101"/>
      <c r="M34" s="58"/>
      <c r="N34" s="106"/>
      <c r="O34" s="108"/>
      <c r="P34" s="109"/>
      <c r="Q34" s="103"/>
      <c r="R34" s="95"/>
      <c r="S34" s="32"/>
      <c r="T34" s="32"/>
      <c r="U34" s="32"/>
    </row>
    <row r="35" spans="1:25" hidden="1">
      <c r="A35" s="80"/>
      <c r="B35" s="81"/>
      <c r="C35" s="82"/>
      <c r="D35" s="110"/>
      <c r="E35" s="111"/>
      <c r="F35" s="112"/>
      <c r="G35" s="86"/>
      <c r="H35" s="87"/>
      <c r="I35" s="88"/>
      <c r="J35" s="111"/>
      <c r="K35" s="112"/>
      <c r="L35" s="86"/>
      <c r="M35" s="87"/>
      <c r="N35" s="113"/>
      <c r="O35" s="114"/>
      <c r="P35" s="115"/>
      <c r="Q35" s="116"/>
      <c r="R35" s="117"/>
    </row>
    <row r="36" spans="1:25" hidden="1">
      <c r="A36" s="51"/>
      <c r="B36" s="52"/>
      <c r="C36" s="53"/>
      <c r="D36" s="98"/>
      <c r="E36" s="99"/>
      <c r="F36" s="100"/>
      <c r="G36" s="57"/>
      <c r="H36" s="58"/>
      <c r="I36" s="98"/>
      <c r="J36" s="99"/>
      <c r="K36" s="100"/>
      <c r="L36" s="57"/>
      <c r="M36" s="58"/>
      <c r="N36" s="118"/>
      <c r="O36" s="100"/>
      <c r="P36" s="102"/>
      <c r="Q36" s="103"/>
      <c r="R36" s="95"/>
      <c r="Y36" s="64"/>
    </row>
    <row r="37" spans="1:25" hidden="1">
      <c r="A37" s="51"/>
      <c r="B37" s="52"/>
      <c r="C37" s="53"/>
      <c r="D37" s="98"/>
      <c r="E37" s="99"/>
      <c r="F37" s="100"/>
      <c r="G37" s="57"/>
      <c r="H37" s="58"/>
      <c r="I37" s="98"/>
      <c r="J37" s="99"/>
      <c r="K37" s="100"/>
      <c r="L37" s="57"/>
      <c r="M37" s="58"/>
      <c r="N37" s="118"/>
      <c r="O37" s="100"/>
      <c r="P37" s="102"/>
      <c r="Q37" s="103"/>
      <c r="R37" s="95"/>
    </row>
    <row r="38" spans="1:25" hidden="1">
      <c r="A38" s="51"/>
      <c r="B38" s="52"/>
      <c r="C38" s="53"/>
      <c r="D38" s="98"/>
      <c r="E38" s="99"/>
      <c r="F38" s="100"/>
      <c r="G38" s="57"/>
      <c r="H38" s="58"/>
      <c r="I38" s="98"/>
      <c r="J38" s="99"/>
      <c r="K38" s="100"/>
      <c r="L38" s="57"/>
      <c r="M38" s="58"/>
      <c r="N38" s="118"/>
      <c r="O38" s="100"/>
      <c r="P38" s="102"/>
      <c r="Q38" s="103"/>
      <c r="R38" s="95"/>
    </row>
    <row r="39" spans="1:25" hidden="1">
      <c r="A39" s="51"/>
      <c r="B39" s="52"/>
      <c r="C39" s="53"/>
      <c r="D39" s="98"/>
      <c r="E39" s="99"/>
      <c r="F39" s="100"/>
      <c r="G39" s="57"/>
      <c r="H39" s="58"/>
      <c r="I39" s="98"/>
      <c r="J39" s="99"/>
      <c r="K39" s="100"/>
      <c r="L39" s="57"/>
      <c r="M39" s="58"/>
      <c r="N39" s="118"/>
      <c r="O39" s="100"/>
      <c r="P39" s="102"/>
      <c r="Q39" s="103"/>
      <c r="R39" s="95"/>
    </row>
    <row r="40" spans="1:25" s="63" customFormat="1" hidden="1">
      <c r="A40" s="96"/>
      <c r="B40" s="97"/>
      <c r="C40" s="105"/>
      <c r="D40" s="106"/>
      <c r="E40" s="107"/>
      <c r="F40" s="108"/>
      <c r="G40" s="101"/>
      <c r="H40" s="58"/>
      <c r="I40" s="107"/>
      <c r="J40" s="107"/>
      <c r="K40" s="108"/>
      <c r="L40" s="101"/>
      <c r="M40" s="58"/>
      <c r="N40" s="106"/>
      <c r="O40" s="108"/>
      <c r="P40" s="109"/>
      <c r="Q40" s="103"/>
      <c r="R40" s="95"/>
      <c r="S40" s="32"/>
      <c r="T40" s="32"/>
      <c r="U40" s="32"/>
    </row>
    <row r="41" spans="1:25" s="63" customFormat="1" hidden="1">
      <c r="A41" s="96"/>
      <c r="B41" s="97"/>
      <c r="C41" s="105"/>
      <c r="D41" s="106"/>
      <c r="E41" s="107"/>
      <c r="F41" s="108"/>
      <c r="G41" s="101"/>
      <c r="H41" s="58"/>
      <c r="I41" s="106"/>
      <c r="J41" s="107"/>
      <c r="K41" s="108"/>
      <c r="L41" s="101"/>
      <c r="M41" s="58"/>
      <c r="N41" s="106"/>
      <c r="O41" s="108"/>
      <c r="P41" s="109"/>
      <c r="Q41" s="103"/>
      <c r="R41" s="95"/>
      <c r="S41" s="32"/>
      <c r="T41" s="32"/>
      <c r="U41" s="32"/>
    </row>
    <row r="42" spans="1:25" ht="19.5" thickBot="1">
      <c r="A42" s="119" t="s">
        <v>12</v>
      </c>
      <c r="B42" s="120"/>
      <c r="C42" s="120"/>
      <c r="D42" s="120">
        <f>D9+D16+D23+D30</f>
        <v>371643.36</v>
      </c>
      <c r="E42" s="120">
        <f>E9+E16+E23+E30</f>
        <v>306581.95644527994</v>
      </c>
      <c r="F42" s="120">
        <f>F9+F16+F23+F30</f>
        <v>65061.403554720033</v>
      </c>
      <c r="G42" s="120"/>
      <c r="H42" s="120"/>
      <c r="I42" s="120">
        <f>I9+I16+I23+I30</f>
        <v>371643.36</v>
      </c>
      <c r="J42" s="120">
        <f>J9+J16+J23+J30</f>
        <v>334479.02399999998</v>
      </c>
      <c r="K42" s="120">
        <f>K9+K16+K23+K30</f>
        <v>37164.335999999996</v>
      </c>
      <c r="L42" s="120"/>
      <c r="M42" s="120"/>
      <c r="N42" s="120"/>
      <c r="O42" s="120"/>
      <c r="P42" s="120"/>
      <c r="Q42" s="121">
        <f>K42-F42</f>
        <v>-27897.067554720037</v>
      </c>
      <c r="R42" s="122">
        <f>(K42-F42)/F42</f>
        <v>-0.42878059848888977</v>
      </c>
      <c r="S42" s="62"/>
      <c r="Y42" s="123"/>
    </row>
    <row r="43" spans="1:25" ht="20.25">
      <c r="A43" s="17"/>
    </row>
    <row r="44" spans="1:25" ht="20.25">
      <c r="A44" s="18"/>
      <c r="N44" s="123"/>
    </row>
    <row r="45" spans="1:25" ht="20.25">
      <c r="A45" s="19"/>
    </row>
    <row r="46" spans="1:25" ht="20.25">
      <c r="A46" s="19"/>
    </row>
  </sheetData>
  <mergeCells count="27">
    <mergeCell ref="N25:N27"/>
    <mergeCell ref="O25:O27"/>
    <mergeCell ref="P25:P27"/>
    <mergeCell ref="N28:N30"/>
    <mergeCell ref="O28:O30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D1:H1"/>
    <mergeCell ref="I1:M1"/>
    <mergeCell ref="N1:R1"/>
    <mergeCell ref="B2:C2"/>
    <mergeCell ref="G2:H2"/>
    <mergeCell ref="L2:M2"/>
    <mergeCell ref="N2:O2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7545-5C4B-4736-A23D-DF645602BD75}">
  <sheetPr>
    <tabColor theme="4"/>
  </sheetPr>
  <dimension ref="A1:Z46"/>
  <sheetViews>
    <sheetView showGridLines="0" topLeftCell="A3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3"/>
    <col min="2" max="2" width="12" style="33" customWidth="1"/>
    <col min="3" max="3" width="6.375" style="33" customWidth="1"/>
    <col min="4" max="6" width="12.75" style="33" customWidth="1"/>
    <col min="7" max="7" width="7.25" style="33" hidden="1" customWidth="1"/>
    <col min="8" max="8" width="6.375" style="33" hidden="1" customWidth="1"/>
    <col min="9" max="11" width="12.75" style="33" customWidth="1"/>
    <col min="12" max="13" width="6.375" style="33" hidden="1" customWidth="1"/>
    <col min="14" max="15" width="13.625" style="33" customWidth="1"/>
    <col min="16" max="16" width="18.375" style="33" customWidth="1"/>
    <col min="17" max="18" width="12.125" style="33" customWidth="1"/>
    <col min="19" max="19" width="8.125" style="32" customWidth="1"/>
    <col min="20" max="20" width="6.375" style="32" customWidth="1"/>
    <col min="21" max="24" width="6.375" style="33" customWidth="1"/>
    <col min="25" max="16384" width="6.375" style="33"/>
  </cols>
  <sheetData>
    <row r="1" spans="1:26" ht="18.75">
      <c r="A1" s="29"/>
      <c r="B1" s="30"/>
      <c r="C1" s="31"/>
      <c r="D1" s="285" t="s">
        <v>13</v>
      </c>
      <c r="E1" s="286"/>
      <c r="F1" s="286"/>
      <c r="G1" s="286"/>
      <c r="H1" s="287"/>
      <c r="I1" s="285" t="s">
        <v>14</v>
      </c>
      <c r="J1" s="286"/>
      <c r="K1" s="286"/>
      <c r="L1" s="286"/>
      <c r="M1" s="287"/>
      <c r="N1" s="285" t="s">
        <v>1</v>
      </c>
      <c r="O1" s="286"/>
      <c r="P1" s="286"/>
      <c r="Q1" s="286"/>
      <c r="R1" s="287"/>
    </row>
    <row r="2" spans="1:26">
      <c r="A2" s="34"/>
      <c r="B2" s="288" t="s">
        <v>2</v>
      </c>
      <c r="C2" s="289"/>
      <c r="D2" s="35" t="s">
        <v>17</v>
      </c>
      <c r="E2" s="36" t="s">
        <v>15</v>
      </c>
      <c r="F2" s="37" t="s">
        <v>16</v>
      </c>
      <c r="G2" s="290" t="s">
        <v>4</v>
      </c>
      <c r="H2" s="291"/>
      <c r="I2" s="35" t="s">
        <v>17</v>
      </c>
      <c r="J2" s="36" t="s">
        <v>15</v>
      </c>
      <c r="K2" s="37" t="s">
        <v>16</v>
      </c>
      <c r="L2" s="290" t="s">
        <v>4</v>
      </c>
      <c r="M2" s="291"/>
      <c r="N2" s="292" t="s">
        <v>16</v>
      </c>
      <c r="O2" s="293"/>
      <c r="P2" s="38" t="s">
        <v>0</v>
      </c>
      <c r="Q2" s="37" t="s">
        <v>24</v>
      </c>
      <c r="R2" s="39" t="s">
        <v>5</v>
      </c>
    </row>
    <row r="3" spans="1:26">
      <c r="A3" s="40" t="s">
        <v>18</v>
      </c>
      <c r="B3" s="41"/>
      <c r="C3" s="42"/>
      <c r="D3" s="43"/>
      <c r="E3" s="44"/>
      <c r="F3" s="45"/>
      <c r="G3" s="45" t="s">
        <v>6</v>
      </c>
      <c r="H3" s="42" t="s">
        <v>7</v>
      </c>
      <c r="I3" s="46"/>
      <c r="J3" s="47"/>
      <c r="K3" s="41"/>
      <c r="L3" s="45" t="s">
        <v>6</v>
      </c>
      <c r="M3" s="42" t="s">
        <v>7</v>
      </c>
      <c r="N3" s="48"/>
      <c r="O3" s="41"/>
      <c r="P3" s="49"/>
      <c r="Q3" s="49"/>
      <c r="R3" s="50"/>
      <c r="U3" s="32"/>
    </row>
    <row r="4" spans="1:26">
      <c r="A4" s="51" t="s">
        <v>3</v>
      </c>
      <c r="B4" s="52"/>
      <c r="C4" s="53">
        <v>9</v>
      </c>
      <c r="D4" s="54">
        <v>731.1</v>
      </c>
      <c r="E4" s="55">
        <f>D4-F4</f>
        <v>644.02598999999998</v>
      </c>
      <c r="F4" s="56">
        <v>87.074010000000044</v>
      </c>
      <c r="G4" s="57">
        <f t="shared" ref="G4:G9" si="0">E4/D4</f>
        <v>0.88089999999999991</v>
      </c>
      <c r="H4" s="58">
        <f t="shared" ref="H4:H9" si="1">F4/D4</f>
        <v>0.11910000000000005</v>
      </c>
      <c r="I4" s="54">
        <v>731.1</v>
      </c>
      <c r="J4" s="55">
        <f>I4-K4</f>
        <v>657.99</v>
      </c>
      <c r="K4" s="56">
        <f>(I4*O4)</f>
        <v>73.11</v>
      </c>
      <c r="L4" s="57">
        <f t="shared" ref="L4:L9" si="2">J4/I4</f>
        <v>0.9</v>
      </c>
      <c r="M4" s="58">
        <f t="shared" ref="M4:M9" si="3">K4/I4</f>
        <v>9.9999999999999992E-2</v>
      </c>
      <c r="N4" s="298" t="s">
        <v>22</v>
      </c>
      <c r="O4" s="300">
        <f>T4</f>
        <v>0.1</v>
      </c>
      <c r="P4" s="302"/>
      <c r="Q4" s="59">
        <f>K4-F4</f>
        <v>-13.964010000000044</v>
      </c>
      <c r="R4" s="60">
        <f>(K4-F4)/F4</f>
        <v>-0.16036943744752352</v>
      </c>
      <c r="S4" s="61">
        <v>100</v>
      </c>
      <c r="T4" s="62">
        <f>S4/1000</f>
        <v>0.1</v>
      </c>
      <c r="U4" s="32"/>
      <c r="V4" s="63"/>
      <c r="W4" s="63"/>
      <c r="Y4" s="64"/>
      <c r="Z4" s="64"/>
    </row>
    <row r="5" spans="1:26">
      <c r="A5" s="51" t="s">
        <v>8</v>
      </c>
      <c r="B5" s="52"/>
      <c r="C5" s="53">
        <v>5</v>
      </c>
      <c r="D5" s="54">
        <v>1462.28</v>
      </c>
      <c r="E5" s="55">
        <f>D5-F5</f>
        <v>1215.2823003999999</v>
      </c>
      <c r="F5" s="56">
        <v>246.99769960000003</v>
      </c>
      <c r="G5" s="57">
        <f t="shared" si="0"/>
        <v>0.83108727494050383</v>
      </c>
      <c r="H5" s="58">
        <f t="shared" si="1"/>
        <v>0.16891272505949614</v>
      </c>
      <c r="I5" s="54">
        <v>1462.28</v>
      </c>
      <c r="J5" s="55">
        <f t="shared" ref="J5:J7" si="4">I5-K5</f>
        <v>1316.0519999999999</v>
      </c>
      <c r="K5" s="56">
        <f>((I5-$I$4)*O$7)+K$4</f>
        <v>146.22800000000001</v>
      </c>
      <c r="L5" s="57">
        <f t="shared" si="2"/>
        <v>0.89999999999999991</v>
      </c>
      <c r="M5" s="58">
        <f t="shared" si="3"/>
        <v>0.1</v>
      </c>
      <c r="N5" s="294"/>
      <c r="O5" s="296"/>
      <c r="P5" s="303"/>
      <c r="Q5" s="59">
        <f t="shared" ref="Q5:Q7" si="5">K5-F5</f>
        <v>-100.76969960000002</v>
      </c>
      <c r="R5" s="60">
        <f>(K5-F5)/F5</f>
        <v>-0.40797829195652968</v>
      </c>
      <c r="S5" s="61">
        <v>100</v>
      </c>
      <c r="T5" s="62">
        <f>S5/1000</f>
        <v>0.1</v>
      </c>
      <c r="U5" s="32"/>
      <c r="V5" s="63"/>
      <c r="W5" s="63"/>
      <c r="Y5" s="64"/>
      <c r="Z5" s="64"/>
    </row>
    <row r="6" spans="1:26">
      <c r="A6" s="51" t="s">
        <v>9</v>
      </c>
      <c r="B6" s="52"/>
      <c r="C6" s="53">
        <v>1</v>
      </c>
      <c r="D6" s="54">
        <v>1316.13</v>
      </c>
      <c r="E6" s="55">
        <f>D6-F6</f>
        <v>1101.0982284000002</v>
      </c>
      <c r="F6" s="56">
        <v>215.03177159999996</v>
      </c>
      <c r="G6" s="57">
        <f t="shared" si="0"/>
        <v>0.83661813681019359</v>
      </c>
      <c r="H6" s="58">
        <f t="shared" si="1"/>
        <v>0.16338186318980644</v>
      </c>
      <c r="I6" s="54">
        <v>1316.13</v>
      </c>
      <c r="J6" s="55">
        <f t="shared" si="4"/>
        <v>1184.5170000000001</v>
      </c>
      <c r="K6" s="56">
        <f t="shared" ref="K6:K7" si="6">((I6-$I$4)*O$7)+K$4</f>
        <v>131.613</v>
      </c>
      <c r="L6" s="57">
        <f t="shared" si="2"/>
        <v>0.89999999999999991</v>
      </c>
      <c r="M6" s="58">
        <f t="shared" si="3"/>
        <v>9.9999999999999992E-2</v>
      </c>
      <c r="N6" s="299"/>
      <c r="O6" s="301"/>
      <c r="P6" s="303"/>
      <c r="Q6" s="59">
        <f t="shared" si="5"/>
        <v>-83.418771599999957</v>
      </c>
      <c r="R6" s="60">
        <f t="shared" ref="R6:R7" si="7">(K6-F6)/F6</f>
        <v>-0.38793695917259502</v>
      </c>
      <c r="S6" s="65"/>
      <c r="T6" s="66"/>
      <c r="U6" s="32"/>
      <c r="V6" s="63"/>
      <c r="W6" s="63"/>
      <c r="Y6" s="64"/>
      <c r="Z6" s="64"/>
    </row>
    <row r="7" spans="1:26">
      <c r="A7" s="51" t="s">
        <v>10</v>
      </c>
      <c r="B7" s="52"/>
      <c r="C7" s="53">
        <v>21</v>
      </c>
      <c r="D7" s="54">
        <v>2193.75</v>
      </c>
      <c r="E7" s="55">
        <f>D7-F7</f>
        <v>1786.7651820000001</v>
      </c>
      <c r="F7" s="56">
        <v>406.9848179999999</v>
      </c>
      <c r="G7" s="57">
        <f t="shared" si="0"/>
        <v>0.81447985504273512</v>
      </c>
      <c r="H7" s="58">
        <f t="shared" si="1"/>
        <v>0.1855201449572649</v>
      </c>
      <c r="I7" s="54">
        <v>2193.75</v>
      </c>
      <c r="J7" s="55">
        <f t="shared" si="4"/>
        <v>1974.375</v>
      </c>
      <c r="K7" s="56">
        <f t="shared" si="6"/>
        <v>219.375</v>
      </c>
      <c r="L7" s="57">
        <f t="shared" si="2"/>
        <v>0.9</v>
      </c>
      <c r="M7" s="58">
        <f t="shared" si="3"/>
        <v>0.1</v>
      </c>
      <c r="N7" s="294" t="s">
        <v>23</v>
      </c>
      <c r="O7" s="296">
        <f>T5</f>
        <v>0.1</v>
      </c>
      <c r="P7" s="67"/>
      <c r="Q7" s="59">
        <f t="shared" si="5"/>
        <v>-187.6098179999999</v>
      </c>
      <c r="R7" s="60">
        <f t="shared" si="7"/>
        <v>-0.46097497916986169</v>
      </c>
      <c r="S7" s="65"/>
      <c r="T7" s="66"/>
      <c r="U7" s="32"/>
      <c r="V7" s="63"/>
      <c r="W7" s="63"/>
      <c r="Y7" s="64"/>
      <c r="Z7" s="64"/>
    </row>
    <row r="8" spans="1:26">
      <c r="A8" s="68" t="s">
        <v>11</v>
      </c>
      <c r="B8" s="52"/>
      <c r="C8" s="69">
        <f>SUM(C4:C7)</f>
        <v>36</v>
      </c>
      <c r="D8" s="70">
        <f>(D4*$C4)+(D5*$C5)+(D6*$C6)+(D7*$C7)</f>
        <v>61276.18</v>
      </c>
      <c r="E8" s="71">
        <f>(E4*$C4)+(E5*$C5)+(E6*$C6)+(E7*$C7)</f>
        <v>50495.812462400005</v>
      </c>
      <c r="F8" s="72">
        <f>(F4*$C4)+(F5*$C5)+(F6*$C6)+(F7*$C7)</f>
        <v>10780.367537599999</v>
      </c>
      <c r="G8" s="57">
        <f t="shared" si="0"/>
        <v>0.82406919723781746</v>
      </c>
      <c r="H8" s="58">
        <f t="shared" si="1"/>
        <v>0.17593080276218262</v>
      </c>
      <c r="I8" s="70">
        <f>(I4*$C4)+(I5*$C5)+(I6*$C6)+(I7*$C7)</f>
        <v>61276.18</v>
      </c>
      <c r="J8" s="71">
        <f>(J4*$C4)+(J5*$C5)+(J6*$C6)+(J7*$C7)</f>
        <v>55148.561999999998</v>
      </c>
      <c r="K8" s="72">
        <f>(K4*$C4)+(K5*$C5)+(K6*$C6)+(K7*$C7)</f>
        <v>6127.6180000000004</v>
      </c>
      <c r="L8" s="57">
        <f t="shared" si="2"/>
        <v>0.89999999999999991</v>
      </c>
      <c r="M8" s="58">
        <f t="shared" si="3"/>
        <v>0.1</v>
      </c>
      <c r="N8" s="294"/>
      <c r="O8" s="296"/>
      <c r="P8" s="73"/>
      <c r="Q8" s="73">
        <f>(Q4*$C4)+(Q5*$C5)+(Q6*$C6)+(Q7*$C7)</f>
        <v>-4652.7495375999988</v>
      </c>
      <c r="R8" s="74"/>
      <c r="S8" s="65"/>
      <c r="T8" s="75"/>
      <c r="U8" s="75"/>
      <c r="V8" s="76"/>
      <c r="W8" s="76"/>
      <c r="X8" s="76"/>
      <c r="Y8" s="76"/>
    </row>
    <row r="9" spans="1:26">
      <c r="A9" s="68" t="s">
        <v>12</v>
      </c>
      <c r="B9" s="77"/>
      <c r="C9" s="78"/>
      <c r="D9" s="70">
        <f>D8*12</f>
        <v>735314.16</v>
      </c>
      <c r="E9" s="71">
        <f>E8*12</f>
        <v>605949.74954880006</v>
      </c>
      <c r="F9" s="72">
        <f>F8*12</f>
        <v>129364.41045119999</v>
      </c>
      <c r="G9" s="57">
        <f t="shared" si="0"/>
        <v>0.82406919723781746</v>
      </c>
      <c r="H9" s="58">
        <f t="shared" si="1"/>
        <v>0.17593080276218262</v>
      </c>
      <c r="I9" s="70">
        <f>I8*12</f>
        <v>735314.16</v>
      </c>
      <c r="J9" s="71">
        <f>J8*12</f>
        <v>661782.74399999995</v>
      </c>
      <c r="K9" s="72">
        <f>K8*12</f>
        <v>73531.415999999997</v>
      </c>
      <c r="L9" s="57">
        <f t="shared" si="2"/>
        <v>0.89999999999999991</v>
      </c>
      <c r="M9" s="58">
        <f t="shared" si="3"/>
        <v>9.9999999999999992E-2</v>
      </c>
      <c r="N9" s="295"/>
      <c r="O9" s="297"/>
      <c r="P9" s="73"/>
      <c r="Q9" s="73">
        <f>Q8*12</f>
        <v>-55832.994451199986</v>
      </c>
      <c r="R9" s="79"/>
      <c r="S9" s="65"/>
      <c r="T9" s="75"/>
      <c r="U9" s="75"/>
      <c r="V9" s="76"/>
      <c r="W9" s="76"/>
      <c r="X9" s="76"/>
      <c r="Y9" s="76"/>
    </row>
    <row r="10" spans="1:26">
      <c r="A10" s="80" t="s">
        <v>19</v>
      </c>
      <c r="B10" s="81"/>
      <c r="C10" s="82"/>
      <c r="D10" s="83"/>
      <c r="E10" s="84"/>
      <c r="F10" s="85"/>
      <c r="G10" s="86"/>
      <c r="H10" s="87"/>
      <c r="I10" s="88"/>
      <c r="J10" s="84"/>
      <c r="K10" s="85"/>
      <c r="L10" s="86"/>
      <c r="M10" s="87"/>
      <c r="N10" s="89"/>
      <c r="O10" s="90"/>
      <c r="P10" s="91"/>
      <c r="Q10" s="92"/>
      <c r="R10" s="93"/>
      <c r="S10" s="65"/>
      <c r="U10" s="32"/>
    </row>
    <row r="11" spans="1:26">
      <c r="A11" s="51" t="s">
        <v>3</v>
      </c>
      <c r="B11" s="52"/>
      <c r="C11" s="53">
        <v>0</v>
      </c>
      <c r="D11" s="54">
        <f>D4</f>
        <v>731.1</v>
      </c>
      <c r="E11" s="55">
        <f>D11-F11</f>
        <v>471.19</v>
      </c>
      <c r="F11" s="56">
        <v>259.91000000000003</v>
      </c>
      <c r="G11" s="57">
        <f>E11/D11</f>
        <v>0.64449459718232793</v>
      </c>
      <c r="H11" s="58">
        <f>F11/D11</f>
        <v>0.35550540281767201</v>
      </c>
      <c r="I11" s="54">
        <f>I4</f>
        <v>731.1</v>
      </c>
      <c r="J11" s="55">
        <f>I11-K11</f>
        <v>471.55950000000001</v>
      </c>
      <c r="K11" s="56">
        <f>(I11*O11)</f>
        <v>259.54050000000001</v>
      </c>
      <c r="L11" s="57">
        <f t="shared" ref="L11:L14" si="8">J11/I11</f>
        <v>0.64500000000000002</v>
      </c>
      <c r="M11" s="58">
        <f t="shared" ref="M11:M14" si="9">K11/I11</f>
        <v>0.35499999999999998</v>
      </c>
      <c r="N11" s="298" t="s">
        <v>22</v>
      </c>
      <c r="O11" s="300">
        <f>T11</f>
        <v>0.35499999999999998</v>
      </c>
      <c r="P11" s="302"/>
      <c r="Q11" s="59">
        <f>K11-F11</f>
        <v>-0.36950000000001637</v>
      </c>
      <c r="R11" s="60">
        <f>(K11-F11)/F11</f>
        <v>-1.4216459543688828E-3</v>
      </c>
      <c r="S11" s="61">
        <v>355</v>
      </c>
      <c r="T11" s="62">
        <f>S11/1000</f>
        <v>0.35499999999999998</v>
      </c>
      <c r="U11" s="32"/>
      <c r="W11" s="64"/>
      <c r="Z11" s="64"/>
    </row>
    <row r="12" spans="1:26">
      <c r="A12" s="51" t="s">
        <v>8</v>
      </c>
      <c r="B12" s="52"/>
      <c r="C12" s="53">
        <v>0</v>
      </c>
      <c r="D12" s="54">
        <f t="shared" ref="D12:D14" si="10">D5</f>
        <v>1462.28</v>
      </c>
      <c r="E12" s="55">
        <f t="shared" ref="E12:E14" si="11">D12-F12</f>
        <v>889.72</v>
      </c>
      <c r="F12" s="56">
        <v>572.55999999999995</v>
      </c>
      <c r="G12" s="57">
        <f>E12/D12</f>
        <v>0.60844708263807212</v>
      </c>
      <c r="H12" s="58">
        <f>F12/D12</f>
        <v>0.39155291736192793</v>
      </c>
      <c r="I12" s="54">
        <f t="shared" ref="I12:I14" si="12">I5</f>
        <v>1462.28</v>
      </c>
      <c r="J12" s="55">
        <f>I12-K12</f>
        <v>889.79446000000007</v>
      </c>
      <c r="K12" s="56">
        <f>((I12-$I$11)*O$14)+K$11</f>
        <v>572.4855399999999</v>
      </c>
      <c r="L12" s="57">
        <f t="shared" si="8"/>
        <v>0.60849800311841784</v>
      </c>
      <c r="M12" s="58">
        <f t="shared" si="9"/>
        <v>0.3915019968815821</v>
      </c>
      <c r="N12" s="294"/>
      <c r="O12" s="296"/>
      <c r="P12" s="303"/>
      <c r="Q12" s="59">
        <f t="shared" ref="Q12:Q14" si="13">K12-F12</f>
        <v>-7.4460000000044602E-2</v>
      </c>
      <c r="R12" s="60">
        <f>(K12-F12)/F12</f>
        <v>-1.3004750593832018E-4</v>
      </c>
      <c r="S12" s="61">
        <v>428</v>
      </c>
      <c r="T12" s="62">
        <f>S12/1000</f>
        <v>0.42799999999999999</v>
      </c>
      <c r="U12" s="32"/>
      <c r="Z12" s="64"/>
    </row>
    <row r="13" spans="1:26">
      <c r="A13" s="51" t="s">
        <v>9</v>
      </c>
      <c r="B13" s="52"/>
      <c r="C13" s="53">
        <v>0</v>
      </c>
      <c r="D13" s="54">
        <f t="shared" si="10"/>
        <v>1316.13</v>
      </c>
      <c r="E13" s="55">
        <f t="shared" si="11"/>
        <v>806.05000000000018</v>
      </c>
      <c r="F13" s="56">
        <v>510.08</v>
      </c>
      <c r="G13" s="57">
        <f>E13/D13</f>
        <v>0.61243950065722996</v>
      </c>
      <c r="H13" s="58">
        <f>F13/D13</f>
        <v>0.38756049934277004</v>
      </c>
      <c r="I13" s="54">
        <f t="shared" si="12"/>
        <v>1316.13</v>
      </c>
      <c r="J13" s="55">
        <f t="shared" ref="J13:J14" si="14">I13-K13</f>
        <v>806.19666000000007</v>
      </c>
      <c r="K13" s="56">
        <f t="shared" ref="K13:K14" si="15">((I13-$I$11)*O$14)+K$11</f>
        <v>509.93334000000004</v>
      </c>
      <c r="L13" s="57">
        <f t="shared" si="8"/>
        <v>0.61255093341843125</v>
      </c>
      <c r="M13" s="58">
        <f t="shared" si="9"/>
        <v>0.38744906658156869</v>
      </c>
      <c r="N13" s="299"/>
      <c r="O13" s="301"/>
      <c r="P13" s="303"/>
      <c r="Q13" s="59">
        <f t="shared" si="13"/>
        <v>-0.14665999999994028</v>
      </c>
      <c r="R13" s="60">
        <f t="shared" ref="R13:R14" si="16">(K13-F13)/F13</f>
        <v>-2.875235257213384E-4</v>
      </c>
      <c r="S13" s="65"/>
      <c r="T13" s="66"/>
      <c r="U13" s="32"/>
      <c r="Z13" s="64"/>
    </row>
    <row r="14" spans="1:26">
      <c r="A14" s="51" t="s">
        <v>10</v>
      </c>
      <c r="B14" s="52"/>
      <c r="C14" s="53">
        <v>0</v>
      </c>
      <c r="D14" s="54">
        <f t="shared" si="10"/>
        <v>2193.75</v>
      </c>
      <c r="E14" s="55">
        <f t="shared" si="11"/>
        <v>1308.46</v>
      </c>
      <c r="F14" s="56">
        <v>885.29</v>
      </c>
      <c r="G14" s="57">
        <f>E14/D14</f>
        <v>0.59644900284900282</v>
      </c>
      <c r="H14" s="58">
        <f>F14/D14</f>
        <v>0.40355099715099713</v>
      </c>
      <c r="I14" s="54">
        <f t="shared" si="12"/>
        <v>2193.75</v>
      </c>
      <c r="J14" s="55">
        <f t="shared" si="14"/>
        <v>1308.1952999999999</v>
      </c>
      <c r="K14" s="56">
        <f t="shared" si="15"/>
        <v>885.55470000000014</v>
      </c>
      <c r="L14" s="57">
        <f t="shared" si="8"/>
        <v>0.59632834188034178</v>
      </c>
      <c r="M14" s="58">
        <f t="shared" si="9"/>
        <v>0.40367165811965816</v>
      </c>
      <c r="N14" s="294" t="s">
        <v>23</v>
      </c>
      <c r="O14" s="296">
        <f>T12</f>
        <v>0.42799999999999999</v>
      </c>
      <c r="P14" s="67"/>
      <c r="Q14" s="59">
        <f t="shared" si="13"/>
        <v>0.26470000000017535</v>
      </c>
      <c r="R14" s="60">
        <f t="shared" si="16"/>
        <v>2.9899806842975223E-4</v>
      </c>
      <c r="S14" s="65"/>
      <c r="T14" s="66"/>
      <c r="U14" s="32"/>
      <c r="Y14" s="64"/>
      <c r="Z14" s="64"/>
    </row>
    <row r="15" spans="1:26">
      <c r="A15" s="68" t="s">
        <v>11</v>
      </c>
      <c r="B15" s="52"/>
      <c r="C15" s="69">
        <f>SUM(C11:C14)</f>
        <v>0</v>
      </c>
      <c r="D15" s="70">
        <f>(D11*$C11)+(D12*$C12)+(D13*$C13)+(D14*$C14)</f>
        <v>0</v>
      </c>
      <c r="E15" s="71">
        <f>(E11*$C11)+(E12*$C12)+(E13*$C13)+(E14*$C14)</f>
        <v>0</v>
      </c>
      <c r="F15" s="72">
        <f>(F11*$C11)+(F12*$C12)+(F13*$C13)+(F14*$C14)</f>
        <v>0</v>
      </c>
      <c r="G15" s="57" t="str">
        <f>IFERROR(E15/D15,"0%")</f>
        <v>0%</v>
      </c>
      <c r="H15" s="58" t="str">
        <f>IFERROR(F15/E15,"0%")</f>
        <v>0%</v>
      </c>
      <c r="I15" s="70">
        <f>(I11*$C11)+(I12*$C12)+(I13*$C13)+(I14*$C14)</f>
        <v>0</v>
      </c>
      <c r="J15" s="71">
        <f>(J11*$C11)+(J12*$C12)+(J13*$C13)+(J14*$C14)</f>
        <v>0</v>
      </c>
      <c r="K15" s="72">
        <f>(K11*$C11)+(K12*$C12)+(K13*$C13)+(K14*$C14)</f>
        <v>0</v>
      </c>
      <c r="L15" s="57" t="str">
        <f>IFERROR(J15/I15,"0%")</f>
        <v>0%</v>
      </c>
      <c r="M15" s="58" t="str">
        <f>IFERROR(K15/J15,"0%")</f>
        <v>0%</v>
      </c>
      <c r="N15" s="294"/>
      <c r="O15" s="296"/>
      <c r="P15" s="73"/>
      <c r="Q15" s="73">
        <f>(Q11*$C11)+(Q12*$C12)+(Q13*$C13)+(Q14*$C14)</f>
        <v>0</v>
      </c>
      <c r="R15" s="79"/>
      <c r="S15" s="65"/>
      <c r="T15" s="75"/>
      <c r="U15" s="75"/>
      <c r="V15" s="76"/>
      <c r="W15" s="76"/>
      <c r="Y15" s="76"/>
    </row>
    <row r="16" spans="1:26">
      <c r="A16" s="68" t="s">
        <v>12</v>
      </c>
      <c r="B16" s="77"/>
      <c r="C16" s="78"/>
      <c r="D16" s="70">
        <f>D15*12</f>
        <v>0</v>
      </c>
      <c r="E16" s="71">
        <f>E15*12</f>
        <v>0</v>
      </c>
      <c r="F16" s="72">
        <f>F15*12</f>
        <v>0</v>
      </c>
      <c r="G16" s="57" t="str">
        <f>IFERROR(E16/D16,"0%")</f>
        <v>0%</v>
      </c>
      <c r="H16" s="58" t="str">
        <f>IFERROR(F16/E16,"0%")</f>
        <v>0%</v>
      </c>
      <c r="I16" s="70">
        <f>I15*12</f>
        <v>0</v>
      </c>
      <c r="J16" s="94">
        <f>J15*12</f>
        <v>0</v>
      </c>
      <c r="K16" s="72">
        <f>K15*12</f>
        <v>0</v>
      </c>
      <c r="L16" s="57" t="str">
        <f>IFERROR(J16/I16,"0%")</f>
        <v>0%</v>
      </c>
      <c r="M16" s="58" t="str">
        <f>IFERROR(K16/J16,"0%")</f>
        <v>0%</v>
      </c>
      <c r="N16" s="295"/>
      <c r="O16" s="297"/>
      <c r="P16" s="73"/>
      <c r="Q16" s="73">
        <f>Q15*12</f>
        <v>0</v>
      </c>
      <c r="R16" s="79"/>
      <c r="S16" s="75"/>
      <c r="T16" s="75"/>
      <c r="U16" s="75"/>
      <c r="V16" s="76"/>
      <c r="W16" s="76"/>
      <c r="X16" s="76"/>
      <c r="Y16" s="76"/>
    </row>
    <row r="17" spans="1:26">
      <c r="A17" s="80" t="s">
        <v>20</v>
      </c>
      <c r="B17" s="81"/>
      <c r="C17" s="82"/>
      <c r="D17" s="83"/>
      <c r="E17" s="84"/>
      <c r="F17" s="85"/>
      <c r="G17" s="86"/>
      <c r="H17" s="87"/>
      <c r="I17" s="88"/>
      <c r="J17" s="84"/>
      <c r="K17" s="85"/>
      <c r="L17" s="86"/>
      <c r="M17" s="87"/>
      <c r="N17" s="89"/>
      <c r="O17" s="90"/>
      <c r="P17" s="91"/>
      <c r="Q17" s="92"/>
      <c r="R17" s="93"/>
      <c r="S17" s="65"/>
      <c r="U17" s="32"/>
    </row>
    <row r="18" spans="1:26">
      <c r="A18" s="51" t="s">
        <v>3</v>
      </c>
      <c r="B18" s="52"/>
      <c r="C18" s="53">
        <v>0</v>
      </c>
      <c r="D18" s="54">
        <f>D4</f>
        <v>731.1</v>
      </c>
      <c r="E18" s="55">
        <f>D18-F18</f>
        <v>408.39000000000004</v>
      </c>
      <c r="F18" s="56">
        <v>322.70999999999998</v>
      </c>
      <c r="G18" s="57">
        <f>E18/D18</f>
        <v>0.55859663520722203</v>
      </c>
      <c r="H18" s="58">
        <f>F18/D18</f>
        <v>0.44140336479277797</v>
      </c>
      <c r="I18" s="54">
        <f>I4</f>
        <v>731.1</v>
      </c>
      <c r="J18" s="55">
        <f>I18-K18</f>
        <v>407.9538</v>
      </c>
      <c r="K18" s="56">
        <f>(I18*O18)</f>
        <v>323.14620000000002</v>
      </c>
      <c r="L18" s="57">
        <f t="shared" ref="L18:L21" si="17">J18/I18</f>
        <v>0.55799999999999994</v>
      </c>
      <c r="M18" s="58">
        <f t="shared" ref="M18:M21" si="18">K18/I18</f>
        <v>0.442</v>
      </c>
      <c r="N18" s="298" t="s">
        <v>22</v>
      </c>
      <c r="O18" s="300">
        <f>T18</f>
        <v>0.442</v>
      </c>
      <c r="P18" s="302"/>
      <c r="Q18" s="59">
        <f>K18-F18</f>
        <v>0.43620000000004211</v>
      </c>
      <c r="R18" s="60">
        <f>(K18-F18)/F18</f>
        <v>1.3516779771313009E-3</v>
      </c>
      <c r="S18" s="61">
        <v>442</v>
      </c>
      <c r="T18" s="62">
        <f>S18/1000</f>
        <v>0.442</v>
      </c>
      <c r="U18" s="32"/>
      <c r="Y18" s="64"/>
      <c r="Z18" s="64"/>
    </row>
    <row r="19" spans="1:26">
      <c r="A19" s="51" t="s">
        <v>8</v>
      </c>
      <c r="B19" s="52"/>
      <c r="C19" s="53">
        <v>0</v>
      </c>
      <c r="D19" s="54">
        <f t="shared" ref="D19:D21" si="19">D5</f>
        <v>1462.28</v>
      </c>
      <c r="E19" s="55">
        <f t="shared" ref="E19:E21" si="20">D19-F19</f>
        <v>774.63</v>
      </c>
      <c r="F19" s="56">
        <v>687.65</v>
      </c>
      <c r="G19" s="57">
        <f>E19/D19</f>
        <v>0.52974122603058238</v>
      </c>
      <c r="H19" s="58">
        <f>F19/D19</f>
        <v>0.47025877396941762</v>
      </c>
      <c r="I19" s="54">
        <f t="shared" ref="I19:I21" si="21">I5</f>
        <v>1462.28</v>
      </c>
      <c r="J19" s="55">
        <f t="shared" ref="J19:J21" si="22">I19-K19</f>
        <v>775.00615999999991</v>
      </c>
      <c r="K19" s="56">
        <f>((I19-$I$18)*O$21)+K$18</f>
        <v>687.27384000000006</v>
      </c>
      <c r="L19" s="57">
        <f t="shared" si="17"/>
        <v>0.52999846814563556</v>
      </c>
      <c r="M19" s="58">
        <f t="shared" si="18"/>
        <v>0.4700015318543645</v>
      </c>
      <c r="N19" s="294"/>
      <c r="O19" s="296"/>
      <c r="P19" s="303"/>
      <c r="Q19" s="59">
        <f t="shared" ref="Q19:Q21" si="23">K19-F19</f>
        <v>-0.37615999999991345</v>
      </c>
      <c r="R19" s="60">
        <f>(K19-F19)/F19</f>
        <v>-5.4702246782507597E-4</v>
      </c>
      <c r="S19" s="61">
        <v>498</v>
      </c>
      <c r="T19" s="62">
        <f>S19/1000</f>
        <v>0.498</v>
      </c>
      <c r="U19" s="32"/>
      <c r="Y19" s="64"/>
      <c r="Z19" s="64"/>
    </row>
    <row r="20" spans="1:26">
      <c r="A20" s="51" t="s">
        <v>9</v>
      </c>
      <c r="B20" s="52"/>
      <c r="C20" s="53">
        <v>1</v>
      </c>
      <c r="D20" s="54">
        <f t="shared" si="19"/>
        <v>1316.13</v>
      </c>
      <c r="E20" s="55">
        <f t="shared" si="20"/>
        <v>701.44</v>
      </c>
      <c r="F20" s="56">
        <v>614.69000000000005</v>
      </c>
      <c r="G20" s="57">
        <f>E20/D20</f>
        <v>0.53295647086534004</v>
      </c>
      <c r="H20" s="58">
        <f>F20/D20</f>
        <v>0.46704352913465996</v>
      </c>
      <c r="I20" s="54">
        <f t="shared" si="21"/>
        <v>1316.13</v>
      </c>
      <c r="J20" s="55">
        <f t="shared" si="22"/>
        <v>701.63886000000002</v>
      </c>
      <c r="K20" s="56">
        <f>((I20-$I$18)*O$21)+K$18</f>
        <v>614.49114000000009</v>
      </c>
      <c r="L20" s="57">
        <f t="shared" si="17"/>
        <v>0.53310756536208426</v>
      </c>
      <c r="M20" s="58">
        <f t="shared" si="18"/>
        <v>0.46689243463791574</v>
      </c>
      <c r="N20" s="299"/>
      <c r="O20" s="301"/>
      <c r="P20" s="303"/>
      <c r="Q20" s="59">
        <f t="shared" si="23"/>
        <v>-0.19885999999996784</v>
      </c>
      <c r="R20" s="60">
        <f t="shared" ref="R20:R21" si="24">(K20-F20)/F20</f>
        <v>-3.2351266492047673E-4</v>
      </c>
      <c r="S20" s="65"/>
      <c r="T20" s="66"/>
      <c r="U20" s="32"/>
      <c r="Y20" s="64"/>
      <c r="Z20" s="64"/>
    </row>
    <row r="21" spans="1:26">
      <c r="A21" s="51" t="s">
        <v>10</v>
      </c>
      <c r="B21" s="52"/>
      <c r="C21" s="53">
        <v>0</v>
      </c>
      <c r="D21" s="54">
        <f t="shared" si="19"/>
        <v>2193.75</v>
      </c>
      <c r="E21" s="55">
        <f t="shared" si="20"/>
        <v>1141.08</v>
      </c>
      <c r="F21" s="56">
        <v>1052.67</v>
      </c>
      <c r="G21" s="57">
        <f>E21/D21</f>
        <v>0.52015042735042727</v>
      </c>
      <c r="H21" s="58">
        <f>F21/D21</f>
        <v>0.47984957264957268</v>
      </c>
      <c r="I21" s="54">
        <f t="shared" si="21"/>
        <v>2193.75</v>
      </c>
      <c r="J21" s="55">
        <f t="shared" si="22"/>
        <v>1142.2040999999999</v>
      </c>
      <c r="K21" s="56">
        <f>((I21-$I$18)*O$21)+K$18</f>
        <v>1051.5459000000001</v>
      </c>
      <c r="L21" s="57">
        <f t="shared" si="17"/>
        <v>0.52066283760683763</v>
      </c>
      <c r="M21" s="58">
        <f t="shared" si="18"/>
        <v>0.47933716239316243</v>
      </c>
      <c r="N21" s="294" t="s">
        <v>23</v>
      </c>
      <c r="O21" s="296">
        <f>T19</f>
        <v>0.498</v>
      </c>
      <c r="P21" s="67"/>
      <c r="Q21" s="59">
        <f t="shared" si="23"/>
        <v>-1.1240999999999985</v>
      </c>
      <c r="R21" s="60">
        <f t="shared" si="24"/>
        <v>-1.0678560232551498E-3</v>
      </c>
      <c r="S21" s="65"/>
      <c r="T21" s="66"/>
      <c r="U21" s="32"/>
      <c r="Y21" s="64"/>
      <c r="Z21" s="64"/>
    </row>
    <row r="22" spans="1:26">
      <c r="A22" s="68" t="s">
        <v>11</v>
      </c>
      <c r="B22" s="52"/>
      <c r="C22" s="69">
        <f>SUM(C18:C21)</f>
        <v>1</v>
      </c>
      <c r="D22" s="70">
        <f>(D18*$C18)+(D19*$C19)+(D20*$C20)+(D21*$C21)</f>
        <v>1316.13</v>
      </c>
      <c r="E22" s="71">
        <f>(E18*$C18)+(E19*$C19)+(E20*$C20)+(E21*$C21)</f>
        <v>701.44</v>
      </c>
      <c r="F22" s="72">
        <f>(F18*$C18)+(F19*$C19)+(F20*$C20)+(F21*$C21)</f>
        <v>614.69000000000005</v>
      </c>
      <c r="G22" s="57">
        <f>IFERROR(E22/D22,"0%")</f>
        <v>0.53295647086534004</v>
      </c>
      <c r="H22" s="58">
        <f>IFERROR(F22/E22,"0%")</f>
        <v>0.8763258439781022</v>
      </c>
      <c r="I22" s="70">
        <f>(I18*$C18)+(I19*$C19)+(I20*$C20)+(I21*$C21)</f>
        <v>1316.13</v>
      </c>
      <c r="J22" s="71">
        <f>(J18*$C18)+(J19*$C19)+(J20*$C20)+(J21*$C21)</f>
        <v>701.63886000000002</v>
      </c>
      <c r="K22" s="72">
        <f>(K18*$C18)+(K19*$C19)+(K20*$C20)+(K21*$C21)</f>
        <v>614.49114000000009</v>
      </c>
      <c r="L22" s="57">
        <f>IFERROR(J22/I22,"0%")</f>
        <v>0.53310756536208426</v>
      </c>
      <c r="M22" s="58">
        <f>IFERROR(K22/J22,"0%")</f>
        <v>0.87579405165785729</v>
      </c>
      <c r="N22" s="294"/>
      <c r="O22" s="296"/>
      <c r="P22" s="73"/>
      <c r="Q22" s="73">
        <f>(Q18*$C18)+(Q19*$C19)+(Q20*$C20)+(Q21*$C21)</f>
        <v>-0.19885999999996784</v>
      </c>
      <c r="R22" s="79"/>
      <c r="S22" s="65"/>
      <c r="T22" s="75"/>
      <c r="U22" s="75"/>
      <c r="V22" s="76"/>
      <c r="W22" s="76"/>
      <c r="X22" s="76"/>
      <c r="Y22" s="76"/>
    </row>
    <row r="23" spans="1:26">
      <c r="A23" s="68" t="s">
        <v>12</v>
      </c>
      <c r="B23" s="77"/>
      <c r="C23" s="78"/>
      <c r="D23" s="70">
        <f>D22*12</f>
        <v>15793.560000000001</v>
      </c>
      <c r="E23" s="71">
        <f>E22*12</f>
        <v>8417.2800000000007</v>
      </c>
      <c r="F23" s="72">
        <f>F22*12</f>
        <v>7376.2800000000007</v>
      </c>
      <c r="G23" s="57">
        <f>IFERROR(E23/D23,"0%")</f>
        <v>0.53295647086534004</v>
      </c>
      <c r="H23" s="58">
        <f>IFERROR(F23/E23,"0%")</f>
        <v>0.8763258439781022</v>
      </c>
      <c r="I23" s="70">
        <f>I22*12</f>
        <v>15793.560000000001</v>
      </c>
      <c r="J23" s="94">
        <f>J22*12</f>
        <v>8419.6663200000003</v>
      </c>
      <c r="K23" s="72">
        <f>K22*12</f>
        <v>7373.893680000001</v>
      </c>
      <c r="L23" s="57">
        <f>IFERROR(J23/I23,"0%")</f>
        <v>0.53310756536208426</v>
      </c>
      <c r="M23" s="58">
        <f>IFERROR(K23/J23,"0%")</f>
        <v>0.87579405165785729</v>
      </c>
      <c r="N23" s="295"/>
      <c r="O23" s="297"/>
      <c r="P23" s="73"/>
      <c r="Q23" s="73">
        <f>Q22*12</f>
        <v>-2.3863199999996141</v>
      </c>
      <c r="R23" s="79"/>
      <c r="S23" s="75"/>
      <c r="T23" s="75"/>
      <c r="U23" s="75"/>
      <c r="V23" s="76"/>
      <c r="W23" s="76"/>
      <c r="X23" s="76"/>
      <c r="Y23" s="76"/>
    </row>
    <row r="24" spans="1:26">
      <c r="A24" s="80" t="s">
        <v>21</v>
      </c>
      <c r="B24" s="81"/>
      <c r="C24" s="82"/>
      <c r="D24" s="83"/>
      <c r="E24" s="84"/>
      <c r="F24" s="85"/>
      <c r="G24" s="86"/>
      <c r="H24" s="87"/>
      <c r="I24" s="88"/>
      <c r="J24" s="84"/>
      <c r="K24" s="85"/>
      <c r="L24" s="86"/>
      <c r="M24" s="87"/>
      <c r="N24" s="89">
        <v>900</v>
      </c>
      <c r="O24" s="90"/>
      <c r="P24" s="91"/>
      <c r="Q24" s="92"/>
      <c r="R24" s="93"/>
      <c r="S24" s="65"/>
      <c r="U24" s="32"/>
    </row>
    <row r="25" spans="1:26">
      <c r="A25" s="51" t="s">
        <v>3</v>
      </c>
      <c r="B25" s="52"/>
      <c r="C25" s="53">
        <v>0</v>
      </c>
      <c r="D25" s="54">
        <f>D4</f>
        <v>731.1</v>
      </c>
      <c r="E25" s="55">
        <f>D25-F25</f>
        <v>314.13</v>
      </c>
      <c r="F25" s="56">
        <v>416.97</v>
      </c>
      <c r="G25" s="57">
        <f>E25/D25</f>
        <v>0.42966762412802623</v>
      </c>
      <c r="H25" s="58">
        <f>F25/D25</f>
        <v>0.57033237587197372</v>
      </c>
      <c r="I25" s="54">
        <f>I4</f>
        <v>731.1</v>
      </c>
      <c r="J25" s="55">
        <f>I25-K25</f>
        <v>314.37300000000005</v>
      </c>
      <c r="K25" s="56">
        <f>(I25*O25)</f>
        <v>416.72699999999998</v>
      </c>
      <c r="L25" s="57">
        <f t="shared" ref="L25:L28" si="25">J25/I25</f>
        <v>0.43000000000000005</v>
      </c>
      <c r="M25" s="58">
        <f t="shared" ref="M25:M28" si="26">K25/I25</f>
        <v>0.56999999999999995</v>
      </c>
      <c r="N25" s="298" t="s">
        <v>22</v>
      </c>
      <c r="O25" s="300">
        <f>T25</f>
        <v>0.56999999999999995</v>
      </c>
      <c r="P25" s="302"/>
      <c r="Q25" s="59">
        <f>K25-F25</f>
        <v>-0.24300000000005184</v>
      </c>
      <c r="R25" s="60">
        <f>(K25-F25)/F25</f>
        <v>-5.827757392619417E-4</v>
      </c>
      <c r="S25" s="61">
        <v>570</v>
      </c>
      <c r="T25" s="62">
        <f>S25/1000</f>
        <v>0.56999999999999995</v>
      </c>
      <c r="U25" s="32"/>
      <c r="Y25" s="64"/>
      <c r="Z25" s="64"/>
    </row>
    <row r="26" spans="1:26">
      <c r="A26" s="51" t="s">
        <v>8</v>
      </c>
      <c r="B26" s="52"/>
      <c r="C26" s="53">
        <v>0</v>
      </c>
      <c r="D26" s="54">
        <f t="shared" ref="D26:D28" si="27">D5</f>
        <v>1462.28</v>
      </c>
      <c r="E26" s="55">
        <f t="shared" ref="E26:E28" si="28">D26-F26</f>
        <v>593.15</v>
      </c>
      <c r="F26" s="56">
        <v>869.13</v>
      </c>
      <c r="G26" s="57">
        <f>E26/D26</f>
        <v>0.40563366797056649</v>
      </c>
      <c r="H26" s="58">
        <f>F26/D26</f>
        <v>0.59436633202943345</v>
      </c>
      <c r="I26" s="54">
        <f t="shared" ref="I26:I28" si="29">I5</f>
        <v>1462.28</v>
      </c>
      <c r="J26" s="55">
        <f t="shared" ref="J26:J28" si="30">I26-K26</f>
        <v>592.95258000000001</v>
      </c>
      <c r="K26" s="56">
        <f>((I26-$I$25)*O$28)+K$25</f>
        <v>869.32741999999996</v>
      </c>
      <c r="L26" s="57">
        <f t="shared" si="25"/>
        <v>0.40549865962743115</v>
      </c>
      <c r="M26" s="58">
        <f t="shared" si="26"/>
        <v>0.59450134037256885</v>
      </c>
      <c r="N26" s="294"/>
      <c r="O26" s="296"/>
      <c r="P26" s="303"/>
      <c r="Q26" s="59">
        <f t="shared" ref="Q26:Q28" si="31">K26-F26</f>
        <v>0.19741999999996551</v>
      </c>
      <c r="R26" s="60">
        <f>(K26-F26)/F26</f>
        <v>2.2714668691676217E-4</v>
      </c>
      <c r="S26" s="61">
        <v>619</v>
      </c>
      <c r="T26" s="62">
        <f>S26/1000</f>
        <v>0.61899999999999999</v>
      </c>
      <c r="U26" s="32"/>
      <c r="Y26" s="64"/>
      <c r="Z26" s="64"/>
    </row>
    <row r="27" spans="1:26">
      <c r="A27" s="51" t="s">
        <v>9</v>
      </c>
      <c r="B27" s="52"/>
      <c r="C27" s="53">
        <v>0</v>
      </c>
      <c r="D27" s="54">
        <f t="shared" si="27"/>
        <v>1316.13</v>
      </c>
      <c r="E27" s="55">
        <f t="shared" si="28"/>
        <v>537.37000000000012</v>
      </c>
      <c r="F27" s="56">
        <v>778.76</v>
      </c>
      <c r="G27" s="57">
        <f>E27/D27</f>
        <v>0.40829553311602962</v>
      </c>
      <c r="H27" s="58">
        <f>F27/D27</f>
        <v>0.59170446688397038</v>
      </c>
      <c r="I27" s="54">
        <f t="shared" si="29"/>
        <v>1316.13</v>
      </c>
      <c r="J27" s="55">
        <f t="shared" si="30"/>
        <v>537.26943000000006</v>
      </c>
      <c r="K27" s="56">
        <f t="shared" ref="K27:K28" si="32">((I27-$I$25)*O$28)+K$25</f>
        <v>778.86057000000005</v>
      </c>
      <c r="L27" s="57">
        <f t="shared" si="25"/>
        <v>0.40821911969182378</v>
      </c>
      <c r="M27" s="58">
        <f t="shared" si="26"/>
        <v>0.59178088030817622</v>
      </c>
      <c r="N27" s="299"/>
      <c r="O27" s="301"/>
      <c r="P27" s="303"/>
      <c r="Q27" s="59">
        <f t="shared" si="31"/>
        <v>0.10057000000006155</v>
      </c>
      <c r="R27" s="60">
        <f t="shared" ref="R27:R28" si="33">(K27-F27)/F27</f>
        <v>1.2914119882898655E-4</v>
      </c>
      <c r="S27" s="65"/>
      <c r="T27" s="66"/>
      <c r="U27" s="32"/>
      <c r="Y27" s="64"/>
      <c r="Z27" s="64"/>
    </row>
    <row r="28" spans="1:26">
      <c r="A28" s="51" t="s">
        <v>10</v>
      </c>
      <c r="B28" s="52"/>
      <c r="C28" s="53">
        <v>0</v>
      </c>
      <c r="D28" s="54">
        <f t="shared" si="27"/>
        <v>2193.75</v>
      </c>
      <c r="E28" s="55">
        <f t="shared" si="28"/>
        <v>872.31</v>
      </c>
      <c r="F28" s="56">
        <v>1321.44</v>
      </c>
      <c r="G28" s="57">
        <f>E28/D28</f>
        <v>0.39763418803418799</v>
      </c>
      <c r="H28" s="58">
        <f>F28/D28</f>
        <v>0.60236581196581196</v>
      </c>
      <c r="I28" s="54">
        <f t="shared" si="29"/>
        <v>2193.75</v>
      </c>
      <c r="J28" s="55">
        <f t="shared" si="30"/>
        <v>871.64265</v>
      </c>
      <c r="K28" s="56">
        <f t="shared" si="32"/>
        <v>1322.10735</v>
      </c>
      <c r="L28" s="57">
        <f t="shared" si="25"/>
        <v>0.39732998290598293</v>
      </c>
      <c r="M28" s="58">
        <f t="shared" si="26"/>
        <v>0.60267001709401713</v>
      </c>
      <c r="N28" s="294" t="s">
        <v>23</v>
      </c>
      <c r="O28" s="296">
        <f>T26</f>
        <v>0.61899999999999999</v>
      </c>
      <c r="P28" s="67"/>
      <c r="Q28" s="59">
        <f t="shared" si="31"/>
        <v>0.66734999999994216</v>
      </c>
      <c r="R28" s="60">
        <f t="shared" si="33"/>
        <v>5.0501725390478735E-4</v>
      </c>
      <c r="S28" s="65"/>
      <c r="T28" s="66"/>
      <c r="U28" s="32"/>
      <c r="Y28" s="64"/>
      <c r="Z28" s="64"/>
    </row>
    <row r="29" spans="1:26">
      <c r="A29" s="68" t="s">
        <v>11</v>
      </c>
      <c r="B29" s="52"/>
      <c r="C29" s="69">
        <f>SUM(C25:C28)</f>
        <v>0</v>
      </c>
      <c r="D29" s="70">
        <f>(D25*$C25)+(D26*$C26)+(D27*$C27)+(D28*$C28)</f>
        <v>0</v>
      </c>
      <c r="E29" s="71">
        <f>(E25*$C25)+(E26*$C26)+(E27*$C27)+(E28*$C28)</f>
        <v>0</v>
      </c>
      <c r="F29" s="72">
        <f>(F25*$C25)+(F26*$C26)+(F27*$C27)+(F28*$C28)</f>
        <v>0</v>
      </c>
      <c r="G29" s="57" t="str">
        <f>IFERROR(E29/D29,"0%")</f>
        <v>0%</v>
      </c>
      <c r="H29" s="58" t="str">
        <f>IFERROR(F29/E29,"0%")</f>
        <v>0%</v>
      </c>
      <c r="I29" s="70">
        <f>(I25*$C25)+(I26*$C26)+(I27*$C27)+(I28*$C28)</f>
        <v>0</v>
      </c>
      <c r="J29" s="71">
        <f>(J25*$C25)+(J26*$C26)+(J27*$C27)+(J28*$C28)</f>
        <v>0</v>
      </c>
      <c r="K29" s="72">
        <f>(K25*$C25)+(K26*$C26)+(K27*$C27)+(K28*$C28)</f>
        <v>0</v>
      </c>
      <c r="L29" s="57" t="str">
        <f>IFERROR(J29/I29,"0%")</f>
        <v>0%</v>
      </c>
      <c r="M29" s="58" t="str">
        <f>IFERROR(K29/J29,"0%")</f>
        <v>0%</v>
      </c>
      <c r="N29" s="294"/>
      <c r="O29" s="296"/>
      <c r="P29" s="73"/>
      <c r="Q29" s="73">
        <f>(Q25*$C25)+(Q26*$C26)+(Q27*$C27)+(Q28*$C28)</f>
        <v>0</v>
      </c>
      <c r="R29" s="95"/>
      <c r="S29" s="65"/>
      <c r="T29" s="75"/>
      <c r="U29" s="75"/>
      <c r="V29" s="76"/>
      <c r="W29" s="76"/>
      <c r="X29" s="76"/>
      <c r="Y29" s="76"/>
    </row>
    <row r="30" spans="1:26">
      <c r="A30" s="68" t="s">
        <v>12</v>
      </c>
      <c r="B30" s="77"/>
      <c r="C30" s="78"/>
      <c r="D30" s="70">
        <f>D29*12</f>
        <v>0</v>
      </c>
      <c r="E30" s="71">
        <f>E29*12</f>
        <v>0</v>
      </c>
      <c r="F30" s="72">
        <f>F29*12</f>
        <v>0</v>
      </c>
      <c r="G30" s="57" t="str">
        <f>IFERROR(E30/D30,"0%")</f>
        <v>0%</v>
      </c>
      <c r="H30" s="58" t="str">
        <f>IFERROR(F30/E30,"0%")</f>
        <v>0%</v>
      </c>
      <c r="I30" s="70">
        <f>I29*12</f>
        <v>0</v>
      </c>
      <c r="J30" s="94">
        <f>J29*12</f>
        <v>0</v>
      </c>
      <c r="K30" s="72">
        <f>K29*12</f>
        <v>0</v>
      </c>
      <c r="L30" s="57" t="str">
        <f>IFERROR(J30/I30,"0%")</f>
        <v>0%</v>
      </c>
      <c r="M30" s="58" t="str">
        <f>IFERROR(K30/J30,"0%")</f>
        <v>0%</v>
      </c>
      <c r="N30" s="295"/>
      <c r="O30" s="297"/>
      <c r="P30" s="73"/>
      <c r="Q30" s="73">
        <f>Q29*12</f>
        <v>0</v>
      </c>
      <c r="R30" s="95"/>
      <c r="S30" s="75"/>
      <c r="T30" s="75"/>
      <c r="U30" s="75"/>
      <c r="V30" s="76"/>
      <c r="W30" s="76"/>
      <c r="X30" s="76"/>
      <c r="Y30" s="76"/>
    </row>
    <row r="31" spans="1:26" s="63" customFormat="1" hidden="1">
      <c r="A31" s="96"/>
      <c r="B31" s="97"/>
      <c r="C31" s="53"/>
      <c r="D31" s="98"/>
      <c r="E31" s="99"/>
      <c r="F31" s="100"/>
      <c r="G31" s="101"/>
      <c r="H31" s="58"/>
      <c r="I31" s="98"/>
      <c r="J31" s="99"/>
      <c r="K31" s="100"/>
      <c r="L31" s="101"/>
      <c r="M31" s="58"/>
      <c r="N31" s="98"/>
      <c r="O31" s="100"/>
      <c r="P31" s="102"/>
      <c r="Q31" s="103"/>
      <c r="R31" s="95"/>
      <c r="S31" s="32"/>
      <c r="T31" s="32"/>
      <c r="U31" s="32"/>
      <c r="Y31" s="104"/>
    </row>
    <row r="32" spans="1:26" s="63" customFormat="1" hidden="1">
      <c r="A32" s="96"/>
      <c r="B32" s="97"/>
      <c r="C32" s="53"/>
      <c r="D32" s="98"/>
      <c r="E32" s="99"/>
      <c r="F32" s="100"/>
      <c r="G32" s="101"/>
      <c r="H32" s="58"/>
      <c r="I32" s="98"/>
      <c r="J32" s="99"/>
      <c r="K32" s="100"/>
      <c r="L32" s="101"/>
      <c r="M32" s="58"/>
      <c r="N32" s="98"/>
      <c r="O32" s="100"/>
      <c r="P32" s="102"/>
      <c r="Q32" s="103"/>
      <c r="R32" s="95"/>
      <c r="S32" s="32"/>
      <c r="T32" s="32"/>
      <c r="U32" s="32"/>
      <c r="Y32" s="104"/>
    </row>
    <row r="33" spans="1:25" s="63" customFormat="1" hidden="1">
      <c r="A33" s="96"/>
      <c r="B33" s="97"/>
      <c r="C33" s="105"/>
      <c r="D33" s="106"/>
      <c r="E33" s="107"/>
      <c r="F33" s="108"/>
      <c r="G33" s="101"/>
      <c r="H33" s="58"/>
      <c r="I33" s="106"/>
      <c r="J33" s="107"/>
      <c r="K33" s="108"/>
      <c r="L33" s="101"/>
      <c r="M33" s="58"/>
      <c r="N33" s="106"/>
      <c r="O33" s="108"/>
      <c r="P33" s="109"/>
      <c r="Q33" s="103"/>
      <c r="R33" s="95"/>
      <c r="S33" s="32"/>
      <c r="T33" s="32"/>
      <c r="U33" s="32"/>
    </row>
    <row r="34" spans="1:25" s="63" customFormat="1" hidden="1">
      <c r="A34" s="96"/>
      <c r="B34" s="97"/>
      <c r="C34" s="105"/>
      <c r="D34" s="106"/>
      <c r="E34" s="107"/>
      <c r="F34" s="108"/>
      <c r="G34" s="101"/>
      <c r="H34" s="58"/>
      <c r="I34" s="106"/>
      <c r="J34" s="107"/>
      <c r="K34" s="108"/>
      <c r="L34" s="101"/>
      <c r="M34" s="58"/>
      <c r="N34" s="106"/>
      <c r="O34" s="108"/>
      <c r="P34" s="109"/>
      <c r="Q34" s="103"/>
      <c r="R34" s="95"/>
      <c r="S34" s="32"/>
      <c r="T34" s="32"/>
      <c r="U34" s="32"/>
    </row>
    <row r="35" spans="1:25" hidden="1">
      <c r="A35" s="80"/>
      <c r="B35" s="81"/>
      <c r="C35" s="82"/>
      <c r="D35" s="110"/>
      <c r="E35" s="111"/>
      <c r="F35" s="112"/>
      <c r="G35" s="86"/>
      <c r="H35" s="87"/>
      <c r="I35" s="88"/>
      <c r="J35" s="111"/>
      <c r="K35" s="112"/>
      <c r="L35" s="86"/>
      <c r="M35" s="87"/>
      <c r="N35" s="113"/>
      <c r="O35" s="114"/>
      <c r="P35" s="115"/>
      <c r="Q35" s="116"/>
      <c r="R35" s="117"/>
      <c r="U35" s="32"/>
    </row>
    <row r="36" spans="1:25" hidden="1">
      <c r="A36" s="51"/>
      <c r="B36" s="52"/>
      <c r="C36" s="53"/>
      <c r="D36" s="98"/>
      <c r="E36" s="99"/>
      <c r="F36" s="100"/>
      <c r="G36" s="57"/>
      <c r="H36" s="58"/>
      <c r="I36" s="98"/>
      <c r="J36" s="99"/>
      <c r="K36" s="100"/>
      <c r="L36" s="57"/>
      <c r="M36" s="58"/>
      <c r="N36" s="118"/>
      <c r="O36" s="100"/>
      <c r="P36" s="102"/>
      <c r="Q36" s="103"/>
      <c r="R36" s="95"/>
      <c r="U36" s="32"/>
      <c r="Y36" s="64"/>
    </row>
    <row r="37" spans="1:25" hidden="1">
      <c r="A37" s="51"/>
      <c r="B37" s="52"/>
      <c r="C37" s="53"/>
      <c r="D37" s="98"/>
      <c r="E37" s="99"/>
      <c r="F37" s="100"/>
      <c r="G37" s="57"/>
      <c r="H37" s="58"/>
      <c r="I37" s="98"/>
      <c r="J37" s="99"/>
      <c r="K37" s="100"/>
      <c r="L37" s="57"/>
      <c r="M37" s="58"/>
      <c r="N37" s="118"/>
      <c r="O37" s="100"/>
      <c r="P37" s="102"/>
      <c r="Q37" s="103"/>
      <c r="R37" s="95"/>
      <c r="U37" s="32"/>
    </row>
    <row r="38" spans="1:25" hidden="1">
      <c r="A38" s="51"/>
      <c r="B38" s="52"/>
      <c r="C38" s="53"/>
      <c r="D38" s="98"/>
      <c r="E38" s="99"/>
      <c r="F38" s="100"/>
      <c r="G38" s="57"/>
      <c r="H38" s="58"/>
      <c r="I38" s="98"/>
      <c r="J38" s="99"/>
      <c r="K38" s="100"/>
      <c r="L38" s="57"/>
      <c r="M38" s="58"/>
      <c r="N38" s="118"/>
      <c r="O38" s="100"/>
      <c r="P38" s="102"/>
      <c r="Q38" s="103"/>
      <c r="R38" s="95"/>
      <c r="U38" s="32"/>
    </row>
    <row r="39" spans="1:25" hidden="1">
      <c r="A39" s="51"/>
      <c r="B39" s="52"/>
      <c r="C39" s="53"/>
      <c r="D39" s="98"/>
      <c r="E39" s="99"/>
      <c r="F39" s="100"/>
      <c r="G39" s="57"/>
      <c r="H39" s="58"/>
      <c r="I39" s="98"/>
      <c r="J39" s="99"/>
      <c r="K39" s="100"/>
      <c r="L39" s="57"/>
      <c r="M39" s="58"/>
      <c r="N39" s="118"/>
      <c r="O39" s="100"/>
      <c r="P39" s="102"/>
      <c r="Q39" s="103"/>
      <c r="R39" s="95"/>
      <c r="U39" s="32"/>
    </row>
    <row r="40" spans="1:25" s="63" customFormat="1" hidden="1">
      <c r="A40" s="96"/>
      <c r="B40" s="97"/>
      <c r="C40" s="105"/>
      <c r="D40" s="106"/>
      <c r="E40" s="107"/>
      <c r="F40" s="108"/>
      <c r="G40" s="101"/>
      <c r="H40" s="58"/>
      <c r="I40" s="107"/>
      <c r="J40" s="107"/>
      <c r="K40" s="108"/>
      <c r="L40" s="101"/>
      <c r="M40" s="58"/>
      <c r="N40" s="106"/>
      <c r="O40" s="108"/>
      <c r="P40" s="109"/>
      <c r="Q40" s="103"/>
      <c r="R40" s="95"/>
      <c r="S40" s="32"/>
      <c r="T40" s="32"/>
      <c r="U40" s="32"/>
    </row>
    <row r="41" spans="1:25" s="63" customFormat="1" hidden="1">
      <c r="A41" s="96"/>
      <c r="B41" s="97"/>
      <c r="C41" s="105"/>
      <c r="D41" s="106"/>
      <c r="E41" s="107"/>
      <c r="F41" s="108"/>
      <c r="G41" s="101"/>
      <c r="H41" s="58"/>
      <c r="I41" s="106"/>
      <c r="J41" s="107"/>
      <c r="K41" s="108"/>
      <c r="L41" s="101"/>
      <c r="M41" s="58"/>
      <c r="N41" s="106"/>
      <c r="O41" s="108"/>
      <c r="P41" s="109"/>
      <c r="Q41" s="103"/>
      <c r="R41" s="95"/>
      <c r="S41" s="32"/>
      <c r="T41" s="32"/>
      <c r="U41" s="32"/>
    </row>
    <row r="42" spans="1:25" ht="19.5" thickBot="1">
      <c r="A42" s="119" t="s">
        <v>12</v>
      </c>
      <c r="B42" s="120"/>
      <c r="C42" s="120"/>
      <c r="D42" s="120">
        <f>D9+D16+D23+D30</f>
        <v>751107.72000000009</v>
      </c>
      <c r="E42" s="120">
        <f>E9+E16+E23+E30</f>
        <v>614367.02954880008</v>
      </c>
      <c r="F42" s="120">
        <f>F9+F16+F23+F30</f>
        <v>136740.6904512</v>
      </c>
      <c r="G42" s="120"/>
      <c r="H42" s="120"/>
      <c r="I42" s="120">
        <f>I9+I16+I23+I30</f>
        <v>751107.72000000009</v>
      </c>
      <c r="J42" s="120">
        <f>J9+J16+J23+J30</f>
        <v>670202.41031999991</v>
      </c>
      <c r="K42" s="120">
        <f>K9+K16+K23+K30</f>
        <v>80905.309680000006</v>
      </c>
      <c r="L42" s="120"/>
      <c r="M42" s="120"/>
      <c r="N42" s="120"/>
      <c r="O42" s="120"/>
      <c r="P42" s="120"/>
      <c r="Q42" s="121">
        <f>K42-F42</f>
        <v>-55835.380771199998</v>
      </c>
      <c r="R42" s="122">
        <f>(K42-F42)/F42</f>
        <v>-0.40833039958304523</v>
      </c>
      <c r="S42" s="62"/>
      <c r="U42" s="32"/>
      <c r="Y42" s="123"/>
    </row>
    <row r="43" spans="1:25" ht="20.25">
      <c r="A43" s="17"/>
    </row>
    <row r="44" spans="1:25" ht="20.25">
      <c r="A44" s="18"/>
      <c r="N44" s="123"/>
    </row>
    <row r="45" spans="1:25" ht="20.25">
      <c r="A45" s="19"/>
    </row>
    <row r="46" spans="1:25" ht="20.25">
      <c r="A46" s="19"/>
    </row>
  </sheetData>
  <mergeCells count="27">
    <mergeCell ref="N25:N27"/>
    <mergeCell ref="O25:O27"/>
    <mergeCell ref="P25:P27"/>
    <mergeCell ref="N28:N30"/>
    <mergeCell ref="O28:O30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D1:H1"/>
    <mergeCell ref="I1:M1"/>
    <mergeCell ref="N1:R1"/>
    <mergeCell ref="B2:C2"/>
    <mergeCell ref="G2:H2"/>
    <mergeCell ref="L2:M2"/>
    <mergeCell ref="N2:O2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C0598-5AA9-4273-8937-812AF415F23E}">
  <sheetPr>
    <tabColor theme="4"/>
  </sheetPr>
  <dimension ref="A1:Z46"/>
  <sheetViews>
    <sheetView showGridLines="0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3"/>
    <col min="2" max="2" width="12" style="33" customWidth="1"/>
    <col min="3" max="3" width="6.375" style="33" customWidth="1"/>
    <col min="4" max="6" width="12.75" style="33" customWidth="1"/>
    <col min="7" max="7" width="7.25" style="33" hidden="1" customWidth="1"/>
    <col min="8" max="8" width="6.375" style="33" hidden="1" customWidth="1"/>
    <col min="9" max="11" width="12.75" style="33" customWidth="1"/>
    <col min="12" max="13" width="6.375" style="33" hidden="1" customWidth="1"/>
    <col min="14" max="15" width="13.625" style="33" customWidth="1"/>
    <col min="16" max="16" width="18.375" style="33" customWidth="1"/>
    <col min="17" max="18" width="12.125" style="33" customWidth="1"/>
    <col min="19" max="19" width="8.125" style="32" customWidth="1"/>
    <col min="20" max="20" width="6.375" style="32" customWidth="1"/>
    <col min="21" max="24" width="6.375" style="33" customWidth="1"/>
    <col min="25" max="16384" width="6.375" style="33"/>
  </cols>
  <sheetData>
    <row r="1" spans="1:26" ht="18.75">
      <c r="A1" s="29"/>
      <c r="B1" s="30"/>
      <c r="C1" s="31"/>
      <c r="D1" s="285" t="s">
        <v>13</v>
      </c>
      <c r="E1" s="286"/>
      <c r="F1" s="286"/>
      <c r="G1" s="286"/>
      <c r="H1" s="287"/>
      <c r="I1" s="285" t="s">
        <v>14</v>
      </c>
      <c r="J1" s="286"/>
      <c r="K1" s="286"/>
      <c r="L1" s="286"/>
      <c r="M1" s="287"/>
      <c r="N1" s="285" t="s">
        <v>1</v>
      </c>
      <c r="O1" s="286"/>
      <c r="P1" s="286"/>
      <c r="Q1" s="286"/>
      <c r="R1" s="287"/>
    </row>
    <row r="2" spans="1:26">
      <c r="A2" s="34"/>
      <c r="B2" s="288" t="s">
        <v>2</v>
      </c>
      <c r="C2" s="289"/>
      <c r="D2" s="35" t="s">
        <v>17</v>
      </c>
      <c r="E2" s="36" t="s">
        <v>15</v>
      </c>
      <c r="F2" s="37" t="s">
        <v>16</v>
      </c>
      <c r="G2" s="290" t="s">
        <v>4</v>
      </c>
      <c r="H2" s="291"/>
      <c r="I2" s="35" t="s">
        <v>17</v>
      </c>
      <c r="J2" s="36" t="s">
        <v>15</v>
      </c>
      <c r="K2" s="37" t="s">
        <v>16</v>
      </c>
      <c r="L2" s="290" t="s">
        <v>4</v>
      </c>
      <c r="M2" s="291"/>
      <c r="N2" s="292" t="s">
        <v>16</v>
      </c>
      <c r="O2" s="293"/>
      <c r="P2" s="38" t="s">
        <v>0</v>
      </c>
      <c r="Q2" s="37" t="s">
        <v>24</v>
      </c>
      <c r="R2" s="39" t="s">
        <v>5</v>
      </c>
    </row>
    <row r="3" spans="1:26">
      <c r="A3" s="40" t="s">
        <v>18</v>
      </c>
      <c r="B3" s="41"/>
      <c r="C3" s="42"/>
      <c r="D3" s="43"/>
      <c r="E3" s="44"/>
      <c r="F3" s="45"/>
      <c r="G3" s="45" t="s">
        <v>6</v>
      </c>
      <c r="H3" s="42" t="s">
        <v>7</v>
      </c>
      <c r="I3" s="46"/>
      <c r="J3" s="47"/>
      <c r="K3" s="41"/>
      <c r="L3" s="45" t="s">
        <v>6</v>
      </c>
      <c r="M3" s="42" t="s">
        <v>7</v>
      </c>
      <c r="N3" s="48"/>
      <c r="O3" s="41"/>
      <c r="P3" s="49"/>
      <c r="Q3" s="49"/>
      <c r="R3" s="50"/>
      <c r="U3" s="32"/>
    </row>
    <row r="4" spans="1:26">
      <c r="A4" s="51" t="s">
        <v>3</v>
      </c>
      <c r="B4" s="52"/>
      <c r="C4" s="53">
        <v>1</v>
      </c>
      <c r="D4" s="54">
        <v>507.86</v>
      </c>
      <c r="E4" s="55">
        <f>D4-F4</f>
        <v>447.373874</v>
      </c>
      <c r="F4" s="56">
        <v>60.486126000000013</v>
      </c>
      <c r="G4" s="57">
        <f t="shared" ref="G4:G9" si="0">E4/D4</f>
        <v>0.88090000000000002</v>
      </c>
      <c r="H4" s="58">
        <f t="shared" ref="H4:H9" si="1">F4/D4</f>
        <v>0.11910000000000003</v>
      </c>
      <c r="I4" s="54">
        <v>507.86</v>
      </c>
      <c r="J4" s="55">
        <f>I4-K4</f>
        <v>457.07400000000001</v>
      </c>
      <c r="K4" s="56">
        <f>(I4*O4)</f>
        <v>50.786000000000001</v>
      </c>
      <c r="L4" s="57">
        <f t="shared" ref="L4:L9" si="2">J4/I4</f>
        <v>0.9</v>
      </c>
      <c r="M4" s="58">
        <f t="shared" ref="M4:M9" si="3">K4/I4</f>
        <v>0.1</v>
      </c>
      <c r="N4" s="298" t="s">
        <v>22</v>
      </c>
      <c r="O4" s="300">
        <f>T4</f>
        <v>0.1</v>
      </c>
      <c r="P4" s="302"/>
      <c r="Q4" s="59">
        <f>K4-F4</f>
        <v>-9.7001260000000116</v>
      </c>
      <c r="R4" s="60">
        <f>(K4-F4)/F4</f>
        <v>-0.16036943744752324</v>
      </c>
      <c r="S4" s="61">
        <v>100</v>
      </c>
      <c r="T4" s="62">
        <f>S4/1000</f>
        <v>0.1</v>
      </c>
      <c r="U4" s="32"/>
      <c r="V4" s="63"/>
      <c r="W4" s="63"/>
      <c r="Y4" s="64"/>
      <c r="Z4" s="64"/>
    </row>
    <row r="5" spans="1:26">
      <c r="A5" s="51" t="s">
        <v>8</v>
      </c>
      <c r="B5" s="52"/>
      <c r="C5" s="53">
        <v>1</v>
      </c>
      <c r="D5" s="54">
        <v>1015.31</v>
      </c>
      <c r="E5" s="55">
        <f>D5-F5</f>
        <v>843.83440999999993</v>
      </c>
      <c r="F5" s="56">
        <v>171.47559000000001</v>
      </c>
      <c r="G5" s="57">
        <f t="shared" si="0"/>
        <v>0.83111011415232783</v>
      </c>
      <c r="H5" s="58">
        <f t="shared" si="1"/>
        <v>0.16888988584767217</v>
      </c>
      <c r="I5" s="54">
        <v>1015.31</v>
      </c>
      <c r="J5" s="55">
        <f t="shared" ref="J5:J7" si="4">I5-K5</f>
        <v>913.779</v>
      </c>
      <c r="K5" s="56">
        <f>((I5-$I$4)*O$7)+K$4</f>
        <v>101.53100000000001</v>
      </c>
      <c r="L5" s="57">
        <f t="shared" si="2"/>
        <v>0.9</v>
      </c>
      <c r="M5" s="58">
        <f t="shared" si="3"/>
        <v>0.1</v>
      </c>
      <c r="N5" s="294"/>
      <c r="O5" s="296"/>
      <c r="P5" s="303"/>
      <c r="Q5" s="59">
        <f t="shared" ref="Q5:Q7" si="5">K5-F5</f>
        <v>-69.944590000000005</v>
      </c>
      <c r="R5" s="60">
        <f>(K5-F5)/F5</f>
        <v>-0.407898232045739</v>
      </c>
      <c r="S5" s="61">
        <v>100</v>
      </c>
      <c r="T5" s="62">
        <f>S5/1000</f>
        <v>0.1</v>
      </c>
      <c r="U5" s="32"/>
      <c r="V5" s="63"/>
      <c r="W5" s="63"/>
      <c r="Y5" s="64"/>
      <c r="Z5" s="64"/>
    </row>
    <row r="6" spans="1:26">
      <c r="A6" s="51" t="s">
        <v>9</v>
      </c>
      <c r="B6" s="52"/>
      <c r="C6" s="53">
        <v>0</v>
      </c>
      <c r="D6" s="54">
        <v>914.96</v>
      </c>
      <c r="E6" s="55">
        <f>D6-F6</f>
        <v>765.43296200000009</v>
      </c>
      <c r="F6" s="56">
        <v>149.52703799999995</v>
      </c>
      <c r="G6" s="57">
        <f t="shared" si="0"/>
        <v>0.83657532788318623</v>
      </c>
      <c r="H6" s="58">
        <f t="shared" si="1"/>
        <v>0.16342467211681377</v>
      </c>
      <c r="I6" s="54">
        <v>914.96</v>
      </c>
      <c r="J6" s="55">
        <f t="shared" si="4"/>
        <v>823.46400000000006</v>
      </c>
      <c r="K6" s="56">
        <f t="shared" ref="K6:K7" si="6">((I6-$I$4)*O$7)+K$4</f>
        <v>91.496000000000009</v>
      </c>
      <c r="L6" s="57">
        <f t="shared" si="2"/>
        <v>0.9</v>
      </c>
      <c r="M6" s="58">
        <f t="shared" si="3"/>
        <v>0.1</v>
      </c>
      <c r="N6" s="299"/>
      <c r="O6" s="301"/>
      <c r="P6" s="303"/>
      <c r="Q6" s="59">
        <f t="shared" si="5"/>
        <v>-58.031037999999938</v>
      </c>
      <c r="R6" s="60">
        <f t="shared" ref="R6:R7" si="7">(K6-F6)/F6</f>
        <v>-0.38809728846497954</v>
      </c>
      <c r="S6" s="65"/>
      <c r="T6" s="66"/>
      <c r="U6" s="32"/>
      <c r="V6" s="63"/>
      <c r="W6" s="63"/>
      <c r="Y6" s="64"/>
      <c r="Z6" s="64"/>
    </row>
    <row r="7" spans="1:26">
      <c r="A7" s="51" t="s">
        <v>10</v>
      </c>
      <c r="B7" s="52"/>
      <c r="C7" s="53">
        <v>2</v>
      </c>
      <c r="D7" s="54">
        <v>1523.17</v>
      </c>
      <c r="E7" s="55">
        <f>D7-F7</f>
        <v>1240.6152708</v>
      </c>
      <c r="F7" s="56">
        <v>282.55472920000011</v>
      </c>
      <c r="G7" s="57">
        <f t="shared" si="0"/>
        <v>0.81449560508675978</v>
      </c>
      <c r="H7" s="58">
        <f t="shared" si="1"/>
        <v>0.18550439491324022</v>
      </c>
      <c r="I7" s="54">
        <v>1523.17</v>
      </c>
      <c r="J7" s="55">
        <f t="shared" si="4"/>
        <v>1370.8530000000001</v>
      </c>
      <c r="K7" s="56">
        <f t="shared" si="6"/>
        <v>152.31700000000001</v>
      </c>
      <c r="L7" s="57">
        <f t="shared" si="2"/>
        <v>0.9</v>
      </c>
      <c r="M7" s="58">
        <f t="shared" si="3"/>
        <v>0.1</v>
      </c>
      <c r="N7" s="294" t="s">
        <v>23</v>
      </c>
      <c r="O7" s="296">
        <f>T5</f>
        <v>0.1</v>
      </c>
      <c r="P7" s="67"/>
      <c r="Q7" s="59">
        <f t="shared" si="5"/>
        <v>-130.2377292000001</v>
      </c>
      <c r="R7" s="60">
        <f t="shared" si="7"/>
        <v>-0.46092921385086499</v>
      </c>
      <c r="S7" s="65"/>
      <c r="T7" s="66"/>
      <c r="U7" s="32"/>
      <c r="V7" s="63"/>
      <c r="W7" s="63"/>
      <c r="Y7" s="64"/>
      <c r="Z7" s="64"/>
    </row>
    <row r="8" spans="1:26">
      <c r="A8" s="68" t="s">
        <v>11</v>
      </c>
      <c r="B8" s="52"/>
      <c r="C8" s="69">
        <f>SUM(C4:C7)</f>
        <v>4</v>
      </c>
      <c r="D8" s="70">
        <f>(D4*$C4)+(D5*$C5)+(D6*$C6)+(D7*$C7)</f>
        <v>4569.51</v>
      </c>
      <c r="E8" s="71">
        <f>(E4*$C4)+(E5*$C5)+(E6*$C6)+(E7*$C7)</f>
        <v>3772.4388255999997</v>
      </c>
      <c r="F8" s="72">
        <f>(F4*$C4)+(F5*$C5)+(F6*$C6)+(F7*$C7)</f>
        <v>797.07117440000025</v>
      </c>
      <c r="G8" s="57">
        <f t="shared" si="0"/>
        <v>0.82556747344901305</v>
      </c>
      <c r="H8" s="58">
        <f t="shared" si="1"/>
        <v>0.1744325265509869</v>
      </c>
      <c r="I8" s="70">
        <f>(I4*$C4)+(I5*$C5)+(I6*$C6)+(I7*$C7)</f>
        <v>4569.51</v>
      </c>
      <c r="J8" s="71">
        <f>(J4*$C4)+(J5*$C5)+(J6*$C6)+(J7*$C7)</f>
        <v>4112.5590000000002</v>
      </c>
      <c r="K8" s="72">
        <f>(K4*$C4)+(K5*$C5)+(K6*$C6)+(K7*$C7)</f>
        <v>456.95100000000002</v>
      </c>
      <c r="L8" s="57">
        <f t="shared" si="2"/>
        <v>0.9</v>
      </c>
      <c r="M8" s="58">
        <f t="shared" si="3"/>
        <v>0.1</v>
      </c>
      <c r="N8" s="294"/>
      <c r="O8" s="296"/>
      <c r="P8" s="73"/>
      <c r="Q8" s="73">
        <f>(Q4*$C4)+(Q5*$C5)+(Q6*$C6)+(Q7*$C7)</f>
        <v>-340.12017440000022</v>
      </c>
      <c r="R8" s="74"/>
      <c r="S8" s="65"/>
      <c r="T8" s="75"/>
      <c r="U8" s="75"/>
      <c r="V8" s="76"/>
      <c r="W8" s="76"/>
      <c r="X8" s="76"/>
      <c r="Y8" s="76"/>
    </row>
    <row r="9" spans="1:26">
      <c r="A9" s="68" t="s">
        <v>12</v>
      </c>
      <c r="B9" s="77"/>
      <c r="C9" s="78"/>
      <c r="D9" s="70">
        <f>D8*12</f>
        <v>54834.12</v>
      </c>
      <c r="E9" s="71">
        <f>E8*12</f>
        <v>45269.265907199995</v>
      </c>
      <c r="F9" s="72">
        <f>F8*12</f>
        <v>9564.8540928000039</v>
      </c>
      <c r="G9" s="57">
        <f t="shared" si="0"/>
        <v>0.82556747344901305</v>
      </c>
      <c r="H9" s="58">
        <f t="shared" si="1"/>
        <v>0.17443252655098693</v>
      </c>
      <c r="I9" s="70">
        <f>I8*12</f>
        <v>54834.12</v>
      </c>
      <c r="J9" s="71">
        <f>J8*12</f>
        <v>49350.707999999999</v>
      </c>
      <c r="K9" s="72">
        <f>K8*12</f>
        <v>5483.4120000000003</v>
      </c>
      <c r="L9" s="57">
        <f t="shared" si="2"/>
        <v>0.89999999999999991</v>
      </c>
      <c r="M9" s="58">
        <f t="shared" si="3"/>
        <v>0.1</v>
      </c>
      <c r="N9" s="295"/>
      <c r="O9" s="297"/>
      <c r="P9" s="73"/>
      <c r="Q9" s="73">
        <f>Q8*12</f>
        <v>-4081.4420928000027</v>
      </c>
      <c r="R9" s="79"/>
      <c r="S9" s="65"/>
      <c r="T9" s="75"/>
      <c r="U9" s="75"/>
      <c r="V9" s="76"/>
      <c r="W9" s="76"/>
      <c r="X9" s="76"/>
      <c r="Y9" s="76"/>
    </row>
    <row r="10" spans="1:26">
      <c r="A10" s="80" t="s">
        <v>19</v>
      </c>
      <c r="B10" s="81"/>
      <c r="C10" s="82"/>
      <c r="D10" s="83"/>
      <c r="E10" s="84"/>
      <c r="F10" s="85"/>
      <c r="G10" s="86"/>
      <c r="H10" s="87"/>
      <c r="I10" s="88"/>
      <c r="J10" s="84"/>
      <c r="K10" s="85"/>
      <c r="L10" s="86"/>
      <c r="M10" s="87"/>
      <c r="N10" s="89"/>
      <c r="O10" s="90"/>
      <c r="P10" s="91"/>
      <c r="Q10" s="92"/>
      <c r="R10" s="93"/>
      <c r="S10" s="65"/>
      <c r="U10" s="32"/>
    </row>
    <row r="11" spans="1:26">
      <c r="A11" s="51" t="s">
        <v>3</v>
      </c>
      <c r="B11" s="52"/>
      <c r="C11" s="53">
        <v>0</v>
      </c>
      <c r="D11" s="54">
        <f>D4</f>
        <v>507.86</v>
      </c>
      <c r="E11" s="55">
        <f>D11-F11</f>
        <v>327.22000000000003</v>
      </c>
      <c r="F11" s="56">
        <v>180.64</v>
      </c>
      <c r="G11" s="57">
        <f>E11/D11</f>
        <v>0.64431142440830158</v>
      </c>
      <c r="H11" s="58">
        <f>F11/D11</f>
        <v>0.35568857559169847</v>
      </c>
      <c r="I11" s="54">
        <f>I4</f>
        <v>507.86</v>
      </c>
      <c r="J11" s="55">
        <f>I11-K11</f>
        <v>327.06184000000002</v>
      </c>
      <c r="K11" s="56">
        <f>(I11*O11)</f>
        <v>180.79816</v>
      </c>
      <c r="L11" s="57">
        <f t="shared" ref="L11:L14" si="8">J11/I11</f>
        <v>0.64400000000000002</v>
      </c>
      <c r="M11" s="58">
        <f t="shared" ref="M11:M14" si="9">K11/I11</f>
        <v>0.35599999999999998</v>
      </c>
      <c r="N11" s="298" t="s">
        <v>22</v>
      </c>
      <c r="O11" s="300">
        <f>T11</f>
        <v>0.35599999999999998</v>
      </c>
      <c r="P11" s="302"/>
      <c r="Q11" s="59">
        <f>K11-F11</f>
        <v>0.1581600000000094</v>
      </c>
      <c r="R11" s="60">
        <f>(K11-F11)/F11</f>
        <v>8.7555358724540199E-4</v>
      </c>
      <c r="S11" s="61">
        <v>356</v>
      </c>
      <c r="T11" s="62">
        <f>S11/1000</f>
        <v>0.35599999999999998</v>
      </c>
      <c r="U11" s="32"/>
      <c r="W11" s="64"/>
      <c r="Z11" s="64"/>
    </row>
    <row r="12" spans="1:26">
      <c r="A12" s="51" t="s">
        <v>8</v>
      </c>
      <c r="B12" s="52"/>
      <c r="C12" s="53">
        <v>0</v>
      </c>
      <c r="D12" s="54">
        <f t="shared" ref="D12:D14" si="10">D5</f>
        <v>1015.31</v>
      </c>
      <c r="E12" s="55">
        <f t="shared" ref="E12:E14" si="11">D12-F12</f>
        <v>654.16999999999996</v>
      </c>
      <c r="F12" s="56">
        <v>361.14</v>
      </c>
      <c r="G12" s="57">
        <f>E12/D12</f>
        <v>0.64430568003860889</v>
      </c>
      <c r="H12" s="58">
        <f>F12/D12</f>
        <v>0.35569431996139111</v>
      </c>
      <c r="I12" s="54">
        <f t="shared" ref="I12:I14" si="12">I5</f>
        <v>1015.31</v>
      </c>
      <c r="J12" s="55">
        <f>I12-K12</f>
        <v>653.85964000000001</v>
      </c>
      <c r="K12" s="56">
        <f>((I12-$I$11)*O$14)+K$11</f>
        <v>361.45035999999993</v>
      </c>
      <c r="L12" s="57">
        <f t="shared" si="8"/>
        <v>0.64400000000000002</v>
      </c>
      <c r="M12" s="58">
        <f t="shared" si="9"/>
        <v>0.35599999999999993</v>
      </c>
      <c r="N12" s="294"/>
      <c r="O12" s="296"/>
      <c r="P12" s="303"/>
      <c r="Q12" s="59">
        <f t="shared" ref="Q12:Q14" si="13">K12-F12</f>
        <v>0.31035999999994601</v>
      </c>
      <c r="R12" s="60">
        <f>(K12-F12)/F12</f>
        <v>8.5938971036148319E-4</v>
      </c>
      <c r="S12" s="61">
        <v>356</v>
      </c>
      <c r="T12" s="62">
        <f>S12/1000</f>
        <v>0.35599999999999998</v>
      </c>
      <c r="U12" s="32"/>
      <c r="Z12" s="64"/>
    </row>
    <row r="13" spans="1:26">
      <c r="A13" s="51" t="s">
        <v>9</v>
      </c>
      <c r="B13" s="52"/>
      <c r="C13" s="53">
        <v>0</v>
      </c>
      <c r="D13" s="54">
        <f t="shared" si="10"/>
        <v>914.96</v>
      </c>
      <c r="E13" s="55">
        <f t="shared" si="11"/>
        <v>589.58000000000004</v>
      </c>
      <c r="F13" s="56">
        <v>325.38</v>
      </c>
      <c r="G13" s="57">
        <f>E13/D13</f>
        <v>0.64437789630147768</v>
      </c>
      <c r="H13" s="58">
        <f>F13/D13</f>
        <v>0.35562210369852232</v>
      </c>
      <c r="I13" s="54">
        <f t="shared" si="12"/>
        <v>914.96</v>
      </c>
      <c r="J13" s="55">
        <f t="shared" ref="J13:J14" si="14">I13-K13</f>
        <v>589.23424</v>
      </c>
      <c r="K13" s="56">
        <f t="shared" ref="K13:K14" si="15">((I13-$I$11)*O$14)+K$11</f>
        <v>325.72576000000004</v>
      </c>
      <c r="L13" s="57">
        <f t="shared" si="8"/>
        <v>0.64400000000000002</v>
      </c>
      <c r="M13" s="58">
        <f t="shared" si="9"/>
        <v>0.35600000000000004</v>
      </c>
      <c r="N13" s="299"/>
      <c r="O13" s="301"/>
      <c r="P13" s="303"/>
      <c r="Q13" s="59">
        <f t="shared" si="13"/>
        <v>0.34576000000004115</v>
      </c>
      <c r="R13" s="60">
        <f t="shared" ref="R13:R14" si="16">(K13-F13)/F13</f>
        <v>1.0626344581721101E-3</v>
      </c>
      <c r="S13" s="65"/>
      <c r="T13" s="66"/>
      <c r="U13" s="32"/>
      <c r="Z13" s="64"/>
    </row>
    <row r="14" spans="1:26">
      <c r="A14" s="51" t="s">
        <v>10</v>
      </c>
      <c r="B14" s="52"/>
      <c r="C14" s="53">
        <v>0</v>
      </c>
      <c r="D14" s="54">
        <f t="shared" si="10"/>
        <v>1523.17</v>
      </c>
      <c r="E14" s="55">
        <f t="shared" si="11"/>
        <v>981.42000000000007</v>
      </c>
      <c r="F14" s="56">
        <v>541.75</v>
      </c>
      <c r="G14" s="57">
        <f>E14/D14</f>
        <v>0.64432729110998777</v>
      </c>
      <c r="H14" s="58">
        <f>F14/D14</f>
        <v>0.35567270889001223</v>
      </c>
      <c r="I14" s="54">
        <f t="shared" si="12"/>
        <v>1523.17</v>
      </c>
      <c r="J14" s="55">
        <f t="shared" si="14"/>
        <v>980.92148000000009</v>
      </c>
      <c r="K14" s="56">
        <f t="shared" si="15"/>
        <v>542.24851999999998</v>
      </c>
      <c r="L14" s="57">
        <f t="shared" si="8"/>
        <v>0.64400000000000002</v>
      </c>
      <c r="M14" s="58">
        <f t="shared" si="9"/>
        <v>0.35599999999999998</v>
      </c>
      <c r="N14" s="294" t="s">
        <v>23</v>
      </c>
      <c r="O14" s="296">
        <f>T12</f>
        <v>0.35599999999999998</v>
      </c>
      <c r="P14" s="67"/>
      <c r="Q14" s="59">
        <f t="shared" si="13"/>
        <v>0.49851999999998498</v>
      </c>
      <c r="R14" s="60">
        <f t="shared" si="16"/>
        <v>9.2020304568525145E-4</v>
      </c>
      <c r="S14" s="65"/>
      <c r="T14" s="66"/>
      <c r="U14" s="32"/>
      <c r="Y14" s="64"/>
      <c r="Z14" s="64"/>
    </row>
    <row r="15" spans="1:26">
      <c r="A15" s="68" t="s">
        <v>11</v>
      </c>
      <c r="B15" s="52"/>
      <c r="C15" s="69">
        <f>SUM(C11:C14)</f>
        <v>0</v>
      </c>
      <c r="D15" s="70">
        <f>(D11*$C11)+(D12*$C12)+(D13*$C13)+(D14*$C14)</f>
        <v>0</v>
      </c>
      <c r="E15" s="71">
        <f>(E11*$C11)+(E12*$C12)+(E13*$C13)+(E14*$C14)</f>
        <v>0</v>
      </c>
      <c r="F15" s="72">
        <f>(F11*$C11)+(F12*$C12)+(F13*$C13)+(F14*$C14)</f>
        <v>0</v>
      </c>
      <c r="G15" s="57" t="str">
        <f>IFERROR(E15/D15,"0%")</f>
        <v>0%</v>
      </c>
      <c r="H15" s="58" t="str">
        <f>IFERROR(F15/E15,"0%")</f>
        <v>0%</v>
      </c>
      <c r="I15" s="70">
        <f>(I11*$C11)+(I12*$C12)+(I13*$C13)+(I14*$C14)</f>
        <v>0</v>
      </c>
      <c r="J15" s="71">
        <f>(J11*$C11)+(J12*$C12)+(J13*$C13)+(J14*$C14)</f>
        <v>0</v>
      </c>
      <c r="K15" s="72">
        <f>(K11*$C11)+(K12*$C12)+(K13*$C13)+(K14*$C14)</f>
        <v>0</v>
      </c>
      <c r="L15" s="57" t="str">
        <f>IFERROR(J15/I15,"0%")</f>
        <v>0%</v>
      </c>
      <c r="M15" s="58" t="str">
        <f>IFERROR(K15/J15,"0%")</f>
        <v>0%</v>
      </c>
      <c r="N15" s="294"/>
      <c r="O15" s="296"/>
      <c r="P15" s="73"/>
      <c r="Q15" s="73">
        <f>(Q11*$C11)+(Q12*$C12)+(Q13*$C13)+(Q14*$C14)</f>
        <v>0</v>
      </c>
      <c r="R15" s="79"/>
      <c r="S15" s="65"/>
      <c r="T15" s="75"/>
      <c r="U15" s="75"/>
      <c r="V15" s="76"/>
      <c r="W15" s="76"/>
      <c r="Y15" s="76"/>
    </row>
    <row r="16" spans="1:26">
      <c r="A16" s="68" t="s">
        <v>12</v>
      </c>
      <c r="B16" s="77"/>
      <c r="C16" s="78"/>
      <c r="D16" s="70">
        <f>D15*12</f>
        <v>0</v>
      </c>
      <c r="E16" s="71">
        <f>E15*12</f>
        <v>0</v>
      </c>
      <c r="F16" s="72">
        <f>F15*12</f>
        <v>0</v>
      </c>
      <c r="G16" s="57" t="str">
        <f>IFERROR(E16/D16,"0%")</f>
        <v>0%</v>
      </c>
      <c r="H16" s="58" t="str">
        <f>IFERROR(F16/E16,"0%")</f>
        <v>0%</v>
      </c>
      <c r="I16" s="70">
        <f>I15*12</f>
        <v>0</v>
      </c>
      <c r="J16" s="94">
        <f>J15*12</f>
        <v>0</v>
      </c>
      <c r="K16" s="72">
        <f>K15*12</f>
        <v>0</v>
      </c>
      <c r="L16" s="57" t="str">
        <f>IFERROR(J16/I16,"0%")</f>
        <v>0%</v>
      </c>
      <c r="M16" s="58" t="str">
        <f>IFERROR(K16/J16,"0%")</f>
        <v>0%</v>
      </c>
      <c r="N16" s="295"/>
      <c r="O16" s="297"/>
      <c r="P16" s="73"/>
      <c r="Q16" s="73">
        <f>Q15*12</f>
        <v>0</v>
      </c>
      <c r="R16" s="79"/>
      <c r="S16" s="75"/>
      <c r="T16" s="75"/>
      <c r="U16" s="75"/>
      <c r="V16" s="76"/>
      <c r="W16" s="76"/>
      <c r="X16" s="76"/>
      <c r="Y16" s="76"/>
    </row>
    <row r="17" spans="1:26">
      <c r="A17" s="80" t="s">
        <v>20</v>
      </c>
      <c r="B17" s="81"/>
      <c r="C17" s="82"/>
      <c r="D17" s="83"/>
      <c r="E17" s="84"/>
      <c r="F17" s="85"/>
      <c r="G17" s="86"/>
      <c r="H17" s="87"/>
      <c r="I17" s="88"/>
      <c r="J17" s="84"/>
      <c r="K17" s="85"/>
      <c r="L17" s="86"/>
      <c r="M17" s="87"/>
      <c r="N17" s="89"/>
      <c r="O17" s="90"/>
      <c r="P17" s="91"/>
      <c r="Q17" s="92"/>
      <c r="R17" s="93"/>
      <c r="S17" s="65"/>
      <c r="U17" s="32"/>
    </row>
    <row r="18" spans="1:26">
      <c r="A18" s="51" t="s">
        <v>3</v>
      </c>
      <c r="B18" s="52"/>
      <c r="C18" s="53">
        <v>0</v>
      </c>
      <c r="D18" s="54">
        <f>D4</f>
        <v>507.86</v>
      </c>
      <c r="E18" s="55">
        <f>D18-F18</f>
        <v>283.61</v>
      </c>
      <c r="F18" s="56">
        <v>224.25</v>
      </c>
      <c r="G18" s="57">
        <f>E18/D18</f>
        <v>0.55844130272122239</v>
      </c>
      <c r="H18" s="58">
        <f>F18/D18</f>
        <v>0.44155869727877761</v>
      </c>
      <c r="I18" s="54">
        <f>I4</f>
        <v>507.86</v>
      </c>
      <c r="J18" s="55">
        <f>I18-K18</f>
        <v>283.38588000000004</v>
      </c>
      <c r="K18" s="56">
        <f>(I18*O18)</f>
        <v>224.47412</v>
      </c>
      <c r="L18" s="57">
        <f t="shared" ref="L18:L21" si="17">J18/I18</f>
        <v>0.55800000000000005</v>
      </c>
      <c r="M18" s="58">
        <f t="shared" ref="M18:M21" si="18">K18/I18</f>
        <v>0.442</v>
      </c>
      <c r="N18" s="298" t="s">
        <v>22</v>
      </c>
      <c r="O18" s="300">
        <f>T18</f>
        <v>0.442</v>
      </c>
      <c r="P18" s="302"/>
      <c r="Q18" s="59">
        <f>K18-F18</f>
        <v>0.22411999999999921</v>
      </c>
      <c r="R18" s="60">
        <f>(K18-F18)/F18</f>
        <v>9.9942028985506898E-4</v>
      </c>
      <c r="S18" s="61">
        <v>442</v>
      </c>
      <c r="T18" s="62">
        <f>S18/1000</f>
        <v>0.442</v>
      </c>
      <c r="U18" s="32"/>
      <c r="Y18" s="64"/>
      <c r="Z18" s="64"/>
    </row>
    <row r="19" spans="1:26">
      <c r="A19" s="51" t="s">
        <v>8</v>
      </c>
      <c r="B19" s="52"/>
      <c r="C19" s="53">
        <v>0</v>
      </c>
      <c r="D19" s="54">
        <f t="shared" ref="D19:D21" si="19">D5</f>
        <v>1015.31</v>
      </c>
      <c r="E19" s="55">
        <f t="shared" ref="E19:E21" si="20">D19-F19</f>
        <v>566.99</v>
      </c>
      <c r="F19" s="56">
        <v>448.32</v>
      </c>
      <c r="G19" s="57">
        <f>E19/D19</f>
        <v>0.55844027932355644</v>
      </c>
      <c r="H19" s="58">
        <f>F19/D19</f>
        <v>0.44155972067644367</v>
      </c>
      <c r="I19" s="54">
        <f t="shared" ref="I19:I21" si="21">I5</f>
        <v>1015.31</v>
      </c>
      <c r="J19" s="55">
        <f t="shared" ref="J19:J21" si="22">I19-K19</f>
        <v>567.05043000000001</v>
      </c>
      <c r="K19" s="56">
        <f>((I19-$I$18)*O$21)+K$18</f>
        <v>448.25956999999994</v>
      </c>
      <c r="L19" s="57">
        <f t="shared" si="17"/>
        <v>0.55849979809122341</v>
      </c>
      <c r="M19" s="58">
        <f t="shared" si="18"/>
        <v>0.44150020190877659</v>
      </c>
      <c r="N19" s="294"/>
      <c r="O19" s="296"/>
      <c r="P19" s="303"/>
      <c r="Q19" s="59">
        <f t="shared" ref="Q19:Q21" si="23">K19-F19</f>
        <v>-6.0430000000053496E-2</v>
      </c>
      <c r="R19" s="60">
        <f>(K19-F19)/F19</f>
        <v>-1.3479211277670747E-4</v>
      </c>
      <c r="S19" s="61">
        <v>441</v>
      </c>
      <c r="T19" s="62">
        <f>S19/1000</f>
        <v>0.441</v>
      </c>
      <c r="U19" s="32"/>
      <c r="Y19" s="64"/>
      <c r="Z19" s="64"/>
    </row>
    <row r="20" spans="1:26">
      <c r="A20" s="51" t="s">
        <v>9</v>
      </c>
      <c r="B20" s="52"/>
      <c r="C20" s="53">
        <v>0</v>
      </c>
      <c r="D20" s="54">
        <f t="shared" si="19"/>
        <v>914.96</v>
      </c>
      <c r="E20" s="55">
        <f t="shared" si="20"/>
        <v>511.01000000000005</v>
      </c>
      <c r="F20" s="56">
        <v>403.95</v>
      </c>
      <c r="G20" s="57">
        <f>E20/D20</f>
        <v>0.5585052898487366</v>
      </c>
      <c r="H20" s="58">
        <f>F20/D20</f>
        <v>0.4414947101512634</v>
      </c>
      <c r="I20" s="54">
        <f t="shared" si="21"/>
        <v>914.96</v>
      </c>
      <c r="J20" s="55">
        <f t="shared" si="22"/>
        <v>510.95478000000003</v>
      </c>
      <c r="K20" s="56">
        <f>((I20-$I$18)*O$21)+K$18</f>
        <v>404.00522000000001</v>
      </c>
      <c r="L20" s="57">
        <f t="shared" si="17"/>
        <v>0.5584449374836058</v>
      </c>
      <c r="M20" s="58">
        <f t="shared" si="18"/>
        <v>0.44155506251639415</v>
      </c>
      <c r="N20" s="299"/>
      <c r="O20" s="301"/>
      <c r="P20" s="303"/>
      <c r="Q20" s="59">
        <f t="shared" si="23"/>
        <v>5.5220000000019809E-2</v>
      </c>
      <c r="R20" s="60">
        <f t="shared" ref="R20:R21" si="24">(K20-F20)/F20</f>
        <v>1.3670008664443573E-4</v>
      </c>
      <c r="S20" s="65"/>
      <c r="T20" s="66"/>
      <c r="U20" s="32"/>
      <c r="Y20" s="64"/>
      <c r="Z20" s="64"/>
    </row>
    <row r="21" spans="1:26">
      <c r="A21" s="51" t="s">
        <v>10</v>
      </c>
      <c r="B21" s="52"/>
      <c r="C21" s="53">
        <v>0</v>
      </c>
      <c r="D21" s="54">
        <f t="shared" si="19"/>
        <v>1523.17</v>
      </c>
      <c r="E21" s="55">
        <f t="shared" si="20"/>
        <v>850.61000000000013</v>
      </c>
      <c r="F21" s="56">
        <v>672.56</v>
      </c>
      <c r="G21" s="57">
        <f>E21/D21</f>
        <v>0.55844718580329189</v>
      </c>
      <c r="H21" s="58">
        <f>F21/D21</f>
        <v>0.44155281419670811</v>
      </c>
      <c r="I21" s="54">
        <f t="shared" si="21"/>
        <v>1523.17</v>
      </c>
      <c r="J21" s="55">
        <f t="shared" si="22"/>
        <v>850.9441700000001</v>
      </c>
      <c r="K21" s="56">
        <f>((I21-$I$18)*O$21)+K$18</f>
        <v>672.22582999999997</v>
      </c>
      <c r="L21" s="57">
        <f t="shared" si="17"/>
        <v>0.55866657694151023</v>
      </c>
      <c r="M21" s="58">
        <f t="shared" si="18"/>
        <v>0.44133342305848983</v>
      </c>
      <c r="N21" s="294" t="s">
        <v>23</v>
      </c>
      <c r="O21" s="296">
        <f>T19</f>
        <v>0.441</v>
      </c>
      <c r="P21" s="67"/>
      <c r="Q21" s="59">
        <f t="shared" si="23"/>
        <v>-0.33416999999997188</v>
      </c>
      <c r="R21" s="60">
        <f t="shared" si="24"/>
        <v>-4.9686273343638025E-4</v>
      </c>
      <c r="S21" s="65"/>
      <c r="T21" s="66"/>
      <c r="U21" s="32"/>
      <c r="Y21" s="64"/>
      <c r="Z21" s="64"/>
    </row>
    <row r="22" spans="1:26">
      <c r="A22" s="68" t="s">
        <v>11</v>
      </c>
      <c r="B22" s="52"/>
      <c r="C22" s="69">
        <f>SUM(C18:C21)</f>
        <v>0</v>
      </c>
      <c r="D22" s="70">
        <f>(D18*$C18)+(D19*$C19)+(D20*$C20)+(D21*$C21)</f>
        <v>0</v>
      </c>
      <c r="E22" s="71">
        <f>(E18*$C18)+(E19*$C19)+(E20*$C20)+(E21*$C21)</f>
        <v>0</v>
      </c>
      <c r="F22" s="72">
        <f>(F18*$C18)+(F19*$C19)+(F20*$C20)+(F21*$C21)</f>
        <v>0</v>
      </c>
      <c r="G22" s="57" t="str">
        <f>IFERROR(E22/D22,"0%")</f>
        <v>0%</v>
      </c>
      <c r="H22" s="58" t="str">
        <f>IFERROR(F22/E22,"0%")</f>
        <v>0%</v>
      </c>
      <c r="I22" s="70">
        <f>(I18*$C18)+(I19*$C19)+(I20*$C20)+(I21*$C21)</f>
        <v>0</v>
      </c>
      <c r="J22" s="71">
        <f>(J18*$C18)+(J19*$C19)+(J20*$C20)+(J21*$C21)</f>
        <v>0</v>
      </c>
      <c r="K22" s="72">
        <f>(K18*$C18)+(K19*$C19)+(K20*$C20)+(K21*$C21)</f>
        <v>0</v>
      </c>
      <c r="L22" s="57" t="str">
        <f>IFERROR(J22/I22,"0%")</f>
        <v>0%</v>
      </c>
      <c r="M22" s="58" t="str">
        <f>IFERROR(K22/J22,"0%")</f>
        <v>0%</v>
      </c>
      <c r="N22" s="294"/>
      <c r="O22" s="296"/>
      <c r="P22" s="73"/>
      <c r="Q22" s="73">
        <f>(Q18*$C18)+(Q19*$C19)+(Q20*$C20)+(Q21*$C21)</f>
        <v>0</v>
      </c>
      <c r="R22" s="79"/>
      <c r="S22" s="65"/>
      <c r="T22" s="75"/>
      <c r="U22" s="75"/>
      <c r="V22" s="76"/>
      <c r="W22" s="76"/>
      <c r="X22" s="76"/>
      <c r="Y22" s="76"/>
    </row>
    <row r="23" spans="1:26">
      <c r="A23" s="68" t="s">
        <v>12</v>
      </c>
      <c r="B23" s="77"/>
      <c r="C23" s="78"/>
      <c r="D23" s="70">
        <f>D22*12</f>
        <v>0</v>
      </c>
      <c r="E23" s="71">
        <f>E22*12</f>
        <v>0</v>
      </c>
      <c r="F23" s="72">
        <f>F22*12</f>
        <v>0</v>
      </c>
      <c r="G23" s="57" t="str">
        <f>IFERROR(E23/D23,"0%")</f>
        <v>0%</v>
      </c>
      <c r="H23" s="58" t="str">
        <f>IFERROR(F23/E23,"0%")</f>
        <v>0%</v>
      </c>
      <c r="I23" s="70">
        <f>I22*12</f>
        <v>0</v>
      </c>
      <c r="J23" s="94">
        <f>J22*12</f>
        <v>0</v>
      </c>
      <c r="K23" s="72">
        <f>K22*12</f>
        <v>0</v>
      </c>
      <c r="L23" s="57" t="str">
        <f>IFERROR(J23/I23,"0%")</f>
        <v>0%</v>
      </c>
      <c r="M23" s="58" t="str">
        <f>IFERROR(K23/J23,"0%")</f>
        <v>0%</v>
      </c>
      <c r="N23" s="295"/>
      <c r="O23" s="297"/>
      <c r="P23" s="73"/>
      <c r="Q23" s="73">
        <f>Q22*12</f>
        <v>0</v>
      </c>
      <c r="R23" s="79"/>
      <c r="S23" s="75"/>
      <c r="T23" s="75"/>
      <c r="U23" s="75"/>
      <c r="V23" s="76"/>
      <c r="W23" s="76"/>
      <c r="X23" s="76"/>
      <c r="Y23" s="76"/>
    </row>
    <row r="24" spans="1:26">
      <c r="A24" s="80" t="s">
        <v>21</v>
      </c>
      <c r="B24" s="81"/>
      <c r="C24" s="82"/>
      <c r="D24" s="83"/>
      <c r="E24" s="84"/>
      <c r="F24" s="85"/>
      <c r="G24" s="86"/>
      <c r="H24" s="87"/>
      <c r="I24" s="88"/>
      <c r="J24" s="84"/>
      <c r="K24" s="85"/>
      <c r="L24" s="86"/>
      <c r="M24" s="87"/>
      <c r="N24" s="89">
        <v>900</v>
      </c>
      <c r="O24" s="90"/>
      <c r="P24" s="91"/>
      <c r="Q24" s="92"/>
      <c r="R24" s="93"/>
      <c r="S24" s="65"/>
      <c r="U24" s="32"/>
    </row>
    <row r="25" spans="1:26">
      <c r="A25" s="51" t="s">
        <v>3</v>
      </c>
      <c r="B25" s="52"/>
      <c r="C25" s="53">
        <v>0</v>
      </c>
      <c r="D25" s="54">
        <f>D4</f>
        <v>507.86</v>
      </c>
      <c r="E25" s="55">
        <f>D25-F25</f>
        <v>218.15000000000003</v>
      </c>
      <c r="F25" s="56">
        <v>289.70999999999998</v>
      </c>
      <c r="G25" s="57">
        <f>E25/D25</f>
        <v>0.42954751309415984</v>
      </c>
      <c r="H25" s="58">
        <f>F25/D25</f>
        <v>0.57045248690584016</v>
      </c>
      <c r="I25" s="54">
        <f>I4</f>
        <v>507.86</v>
      </c>
      <c r="J25" s="55">
        <f>I25-K25</f>
        <v>218.37980000000005</v>
      </c>
      <c r="K25" s="56">
        <f>(I25*O25)</f>
        <v>289.48019999999997</v>
      </c>
      <c r="L25" s="57">
        <f t="shared" ref="L25:L28" si="25">J25/I25</f>
        <v>0.4300000000000001</v>
      </c>
      <c r="M25" s="58">
        <f t="shared" ref="M25:M28" si="26">K25/I25</f>
        <v>0.56999999999999995</v>
      </c>
      <c r="N25" s="298" t="s">
        <v>22</v>
      </c>
      <c r="O25" s="300">
        <f>T25</f>
        <v>0.56999999999999995</v>
      </c>
      <c r="P25" s="302"/>
      <c r="Q25" s="59">
        <f>K25-F25</f>
        <v>-0.22980000000001155</v>
      </c>
      <c r="R25" s="60">
        <f>(K25-F25)/F25</f>
        <v>-7.9320700010359171E-4</v>
      </c>
      <c r="S25" s="61">
        <v>570</v>
      </c>
      <c r="T25" s="62">
        <f>S25/1000</f>
        <v>0.56999999999999995</v>
      </c>
      <c r="U25" s="32"/>
      <c r="Y25" s="64"/>
      <c r="Z25" s="64"/>
    </row>
    <row r="26" spans="1:26">
      <c r="A26" s="51" t="s">
        <v>8</v>
      </c>
      <c r="B26" s="52"/>
      <c r="C26" s="53">
        <v>0</v>
      </c>
      <c r="D26" s="54">
        <f t="shared" ref="D26:D28" si="27">D5</f>
        <v>1015.31</v>
      </c>
      <c r="E26" s="55">
        <f t="shared" ref="E26:E28" si="28">D26-F26</f>
        <v>436.1099999999999</v>
      </c>
      <c r="F26" s="56">
        <v>579.20000000000005</v>
      </c>
      <c r="G26" s="57">
        <f>E26/D26</f>
        <v>0.42953383695620051</v>
      </c>
      <c r="H26" s="58">
        <f>F26/D26</f>
        <v>0.57046616304379949</v>
      </c>
      <c r="I26" s="54">
        <f t="shared" ref="I26:I28" si="29">I5</f>
        <v>1015.31</v>
      </c>
      <c r="J26" s="55">
        <f t="shared" ref="J26:J28" si="30">I26-K26</f>
        <v>436.07585000000006</v>
      </c>
      <c r="K26" s="56">
        <f>((I26-$I$25)*O$28)+K$25</f>
        <v>579.23414999999989</v>
      </c>
      <c r="L26" s="57">
        <f t="shared" si="25"/>
        <v>0.42950020190877669</v>
      </c>
      <c r="M26" s="58">
        <f t="shared" si="26"/>
        <v>0.57049979809122331</v>
      </c>
      <c r="N26" s="294"/>
      <c r="O26" s="296"/>
      <c r="P26" s="303"/>
      <c r="Q26" s="59">
        <f t="shared" ref="Q26:Q28" si="31">K26-F26</f>
        <v>3.4149999999840475E-2</v>
      </c>
      <c r="R26" s="60">
        <f>(K26-F26)/F26</f>
        <v>5.8960635358840597E-5</v>
      </c>
      <c r="S26" s="61">
        <v>571</v>
      </c>
      <c r="T26" s="62">
        <f>S26/1000</f>
        <v>0.57099999999999995</v>
      </c>
      <c r="U26" s="32"/>
      <c r="Y26" s="64"/>
      <c r="Z26" s="64"/>
    </row>
    <row r="27" spans="1:26">
      <c r="A27" s="51" t="s">
        <v>9</v>
      </c>
      <c r="B27" s="52"/>
      <c r="C27" s="53">
        <v>0</v>
      </c>
      <c r="D27" s="54">
        <f t="shared" si="27"/>
        <v>914.96</v>
      </c>
      <c r="E27" s="55">
        <f t="shared" si="28"/>
        <v>393.05000000000007</v>
      </c>
      <c r="F27" s="56">
        <v>521.91</v>
      </c>
      <c r="G27" s="57">
        <f>E27/D27</f>
        <v>0.4295816210544724</v>
      </c>
      <c r="H27" s="58">
        <f>F27/D27</f>
        <v>0.5704183789455276</v>
      </c>
      <c r="I27" s="54">
        <f t="shared" si="29"/>
        <v>914.96</v>
      </c>
      <c r="J27" s="55">
        <f t="shared" si="30"/>
        <v>393.02570000000014</v>
      </c>
      <c r="K27" s="56">
        <f t="shared" ref="K27:K28" si="32">((I27-$I$25)*O$28)+K$25</f>
        <v>521.93429999999989</v>
      </c>
      <c r="L27" s="57">
        <f t="shared" si="25"/>
        <v>0.4295550625163943</v>
      </c>
      <c r="M27" s="58">
        <f t="shared" si="26"/>
        <v>0.5704449374836057</v>
      </c>
      <c r="N27" s="299"/>
      <c r="O27" s="301"/>
      <c r="P27" s="303"/>
      <c r="Q27" s="59">
        <f t="shared" si="31"/>
        <v>2.4299999999925603E-2</v>
      </c>
      <c r="R27" s="60">
        <f t="shared" ref="R27:R28" si="33">(K27-F27)/F27</f>
        <v>4.6559751681181823E-5</v>
      </c>
      <c r="S27" s="65"/>
      <c r="T27" s="66"/>
      <c r="U27" s="32"/>
      <c r="Y27" s="64"/>
      <c r="Z27" s="64"/>
    </row>
    <row r="28" spans="1:26">
      <c r="A28" s="51" t="s">
        <v>10</v>
      </c>
      <c r="B28" s="52"/>
      <c r="C28" s="53">
        <v>0</v>
      </c>
      <c r="D28" s="54">
        <f t="shared" si="27"/>
        <v>1523.17</v>
      </c>
      <c r="E28" s="55">
        <f t="shared" si="28"/>
        <v>654.28000000000009</v>
      </c>
      <c r="F28" s="56">
        <v>868.89</v>
      </c>
      <c r="G28" s="57">
        <f>E28/D28</f>
        <v>0.42955152740665853</v>
      </c>
      <c r="H28" s="58">
        <f>F28/D28</f>
        <v>0.57044847259334153</v>
      </c>
      <c r="I28" s="54">
        <f t="shared" si="29"/>
        <v>1523.17</v>
      </c>
      <c r="J28" s="55">
        <f t="shared" si="30"/>
        <v>653.94779000000017</v>
      </c>
      <c r="K28" s="56">
        <f t="shared" si="32"/>
        <v>869.2222099999999</v>
      </c>
      <c r="L28" s="57">
        <f t="shared" si="25"/>
        <v>0.42933342305848993</v>
      </c>
      <c r="M28" s="58">
        <f t="shared" si="26"/>
        <v>0.57066657694151002</v>
      </c>
      <c r="N28" s="294" t="s">
        <v>23</v>
      </c>
      <c r="O28" s="296">
        <f>T26</f>
        <v>0.57099999999999995</v>
      </c>
      <c r="P28" s="67"/>
      <c r="Q28" s="59">
        <f t="shared" si="31"/>
        <v>0.33220999999991818</v>
      </c>
      <c r="R28" s="60">
        <f t="shared" si="33"/>
        <v>3.823383857564458E-4</v>
      </c>
      <c r="S28" s="65"/>
      <c r="T28" s="66"/>
      <c r="U28" s="32"/>
      <c r="Y28" s="64"/>
      <c r="Z28" s="64"/>
    </row>
    <row r="29" spans="1:26">
      <c r="A29" s="68" t="s">
        <v>11</v>
      </c>
      <c r="B29" s="52"/>
      <c r="C29" s="69">
        <f>SUM(C25:C28)</f>
        <v>0</v>
      </c>
      <c r="D29" s="70">
        <f>(D25*$C25)+(D26*$C26)+(D27*$C27)+(D28*$C28)</f>
        <v>0</v>
      </c>
      <c r="E29" s="71">
        <f>(E25*$C25)+(E26*$C26)+(E27*$C27)+(E28*$C28)</f>
        <v>0</v>
      </c>
      <c r="F29" s="72">
        <f>(F25*$C25)+(F26*$C26)+(F27*$C27)+(F28*$C28)</f>
        <v>0</v>
      </c>
      <c r="G29" s="57" t="str">
        <f>IFERROR(E29/D29,"0%")</f>
        <v>0%</v>
      </c>
      <c r="H29" s="58" t="str">
        <f>IFERROR(F29/E29,"0%")</f>
        <v>0%</v>
      </c>
      <c r="I29" s="70">
        <f>(I25*$C25)+(I26*$C26)+(I27*$C27)+(I28*$C28)</f>
        <v>0</v>
      </c>
      <c r="J29" s="71">
        <f>(J25*$C25)+(J26*$C26)+(J27*$C27)+(J28*$C28)</f>
        <v>0</v>
      </c>
      <c r="K29" s="72">
        <f>(K25*$C25)+(K26*$C26)+(K27*$C27)+(K28*$C28)</f>
        <v>0</v>
      </c>
      <c r="L29" s="57" t="str">
        <f>IFERROR(J29/I29,"0%")</f>
        <v>0%</v>
      </c>
      <c r="M29" s="58" t="str">
        <f>IFERROR(K29/J29,"0%")</f>
        <v>0%</v>
      </c>
      <c r="N29" s="294"/>
      <c r="O29" s="296"/>
      <c r="P29" s="73"/>
      <c r="Q29" s="73">
        <f>(Q25*$C25)+(Q26*$C26)+(Q27*$C27)+(Q28*$C28)</f>
        <v>0</v>
      </c>
      <c r="R29" s="95"/>
      <c r="S29" s="65"/>
      <c r="T29" s="75"/>
      <c r="U29" s="75"/>
      <c r="V29" s="76"/>
      <c r="W29" s="76"/>
      <c r="X29" s="76"/>
      <c r="Y29" s="76"/>
    </row>
    <row r="30" spans="1:26">
      <c r="A30" s="68" t="s">
        <v>12</v>
      </c>
      <c r="B30" s="77"/>
      <c r="C30" s="78"/>
      <c r="D30" s="70">
        <f>D29*12</f>
        <v>0</v>
      </c>
      <c r="E30" s="71">
        <f>E29*12</f>
        <v>0</v>
      </c>
      <c r="F30" s="72">
        <f>F29*12</f>
        <v>0</v>
      </c>
      <c r="G30" s="57" t="str">
        <f>IFERROR(E30/D30,"0%")</f>
        <v>0%</v>
      </c>
      <c r="H30" s="58" t="str">
        <f>IFERROR(F30/E30,"0%")</f>
        <v>0%</v>
      </c>
      <c r="I30" s="70">
        <f>I29*12</f>
        <v>0</v>
      </c>
      <c r="J30" s="94">
        <f>J29*12</f>
        <v>0</v>
      </c>
      <c r="K30" s="72">
        <f>K29*12</f>
        <v>0</v>
      </c>
      <c r="L30" s="57" t="str">
        <f>IFERROR(J30/I30,"0%")</f>
        <v>0%</v>
      </c>
      <c r="M30" s="58" t="str">
        <f>IFERROR(K30/J30,"0%")</f>
        <v>0%</v>
      </c>
      <c r="N30" s="295"/>
      <c r="O30" s="297"/>
      <c r="P30" s="73"/>
      <c r="Q30" s="73">
        <f>Q29*12</f>
        <v>0</v>
      </c>
      <c r="R30" s="95"/>
      <c r="S30" s="75"/>
      <c r="T30" s="75"/>
      <c r="U30" s="75"/>
      <c r="V30" s="76"/>
      <c r="W30" s="76"/>
      <c r="X30" s="76"/>
      <c r="Y30" s="76"/>
    </row>
    <row r="31" spans="1:26" s="63" customFormat="1" hidden="1">
      <c r="A31" s="96"/>
      <c r="B31" s="97"/>
      <c r="C31" s="53"/>
      <c r="D31" s="98"/>
      <c r="E31" s="99"/>
      <c r="F31" s="100"/>
      <c r="G31" s="101"/>
      <c r="H31" s="58"/>
      <c r="I31" s="98"/>
      <c r="J31" s="99"/>
      <c r="K31" s="100"/>
      <c r="L31" s="101"/>
      <c r="M31" s="58"/>
      <c r="N31" s="98"/>
      <c r="O31" s="100"/>
      <c r="P31" s="102"/>
      <c r="Q31" s="103"/>
      <c r="R31" s="95"/>
      <c r="S31" s="32"/>
      <c r="T31" s="32"/>
      <c r="U31" s="32"/>
      <c r="Y31" s="104"/>
    </row>
    <row r="32" spans="1:26" s="63" customFormat="1" hidden="1">
      <c r="A32" s="96"/>
      <c r="B32" s="97"/>
      <c r="C32" s="53"/>
      <c r="D32" s="98"/>
      <c r="E32" s="99"/>
      <c r="F32" s="100"/>
      <c r="G32" s="101"/>
      <c r="H32" s="58"/>
      <c r="I32" s="98"/>
      <c r="J32" s="99"/>
      <c r="K32" s="100"/>
      <c r="L32" s="101"/>
      <c r="M32" s="58"/>
      <c r="N32" s="98"/>
      <c r="O32" s="100"/>
      <c r="P32" s="102"/>
      <c r="Q32" s="103"/>
      <c r="R32" s="95"/>
      <c r="S32" s="32"/>
      <c r="T32" s="32"/>
      <c r="U32" s="32"/>
      <c r="Y32" s="104"/>
    </row>
    <row r="33" spans="1:25" s="63" customFormat="1" hidden="1">
      <c r="A33" s="96"/>
      <c r="B33" s="97"/>
      <c r="C33" s="105"/>
      <c r="D33" s="106"/>
      <c r="E33" s="107"/>
      <c r="F33" s="108"/>
      <c r="G33" s="101"/>
      <c r="H33" s="58"/>
      <c r="I33" s="106"/>
      <c r="J33" s="107"/>
      <c r="K33" s="108"/>
      <c r="L33" s="101"/>
      <c r="M33" s="58"/>
      <c r="N33" s="106"/>
      <c r="O33" s="108"/>
      <c r="P33" s="109"/>
      <c r="Q33" s="103"/>
      <c r="R33" s="95"/>
      <c r="S33" s="32"/>
      <c r="T33" s="32"/>
      <c r="U33" s="32"/>
    </row>
    <row r="34" spans="1:25" s="63" customFormat="1" hidden="1">
      <c r="A34" s="96"/>
      <c r="B34" s="97"/>
      <c r="C34" s="105"/>
      <c r="D34" s="106"/>
      <c r="E34" s="107"/>
      <c r="F34" s="108"/>
      <c r="G34" s="101"/>
      <c r="H34" s="58"/>
      <c r="I34" s="106"/>
      <c r="J34" s="107"/>
      <c r="K34" s="108"/>
      <c r="L34" s="101"/>
      <c r="M34" s="58"/>
      <c r="N34" s="106"/>
      <c r="O34" s="108"/>
      <c r="P34" s="109"/>
      <c r="Q34" s="103"/>
      <c r="R34" s="95"/>
      <c r="S34" s="32"/>
      <c r="T34" s="32"/>
      <c r="U34" s="32"/>
    </row>
    <row r="35" spans="1:25" hidden="1">
      <c r="A35" s="80"/>
      <c r="B35" s="81"/>
      <c r="C35" s="82"/>
      <c r="D35" s="110"/>
      <c r="E35" s="111"/>
      <c r="F35" s="112"/>
      <c r="G35" s="86"/>
      <c r="H35" s="87"/>
      <c r="I35" s="88"/>
      <c r="J35" s="111"/>
      <c r="K35" s="112"/>
      <c r="L35" s="86"/>
      <c r="M35" s="87"/>
      <c r="N35" s="113"/>
      <c r="O35" s="114"/>
      <c r="P35" s="115"/>
      <c r="Q35" s="116"/>
      <c r="R35" s="117"/>
      <c r="U35" s="32"/>
    </row>
    <row r="36" spans="1:25" hidden="1">
      <c r="A36" s="51"/>
      <c r="B36" s="52"/>
      <c r="C36" s="53"/>
      <c r="D36" s="98"/>
      <c r="E36" s="99"/>
      <c r="F36" s="100"/>
      <c r="G36" s="57"/>
      <c r="H36" s="58"/>
      <c r="I36" s="98"/>
      <c r="J36" s="99"/>
      <c r="K36" s="100"/>
      <c r="L36" s="57"/>
      <c r="M36" s="58"/>
      <c r="N36" s="118"/>
      <c r="O36" s="100"/>
      <c r="P36" s="102"/>
      <c r="Q36" s="103"/>
      <c r="R36" s="95"/>
      <c r="U36" s="32"/>
      <c r="Y36" s="64"/>
    </row>
    <row r="37" spans="1:25" hidden="1">
      <c r="A37" s="51"/>
      <c r="B37" s="52"/>
      <c r="C37" s="53"/>
      <c r="D37" s="98"/>
      <c r="E37" s="99"/>
      <c r="F37" s="100"/>
      <c r="G37" s="57"/>
      <c r="H37" s="58"/>
      <c r="I37" s="98"/>
      <c r="J37" s="99"/>
      <c r="K37" s="100"/>
      <c r="L37" s="57"/>
      <c r="M37" s="58"/>
      <c r="N37" s="118"/>
      <c r="O37" s="100"/>
      <c r="P37" s="102"/>
      <c r="Q37" s="103"/>
      <c r="R37" s="95"/>
      <c r="U37" s="32"/>
    </row>
    <row r="38" spans="1:25" hidden="1">
      <c r="A38" s="51"/>
      <c r="B38" s="52"/>
      <c r="C38" s="53"/>
      <c r="D38" s="98"/>
      <c r="E38" s="99"/>
      <c r="F38" s="100"/>
      <c r="G38" s="57"/>
      <c r="H38" s="58"/>
      <c r="I38" s="98"/>
      <c r="J38" s="99"/>
      <c r="K38" s="100"/>
      <c r="L38" s="57"/>
      <c r="M38" s="58"/>
      <c r="N38" s="118"/>
      <c r="O38" s="100"/>
      <c r="P38" s="102"/>
      <c r="Q38" s="103"/>
      <c r="R38" s="95"/>
      <c r="U38" s="32"/>
    </row>
    <row r="39" spans="1:25" hidden="1">
      <c r="A39" s="51"/>
      <c r="B39" s="52"/>
      <c r="C39" s="53"/>
      <c r="D39" s="98"/>
      <c r="E39" s="99"/>
      <c r="F39" s="100"/>
      <c r="G39" s="57"/>
      <c r="H39" s="58"/>
      <c r="I39" s="98"/>
      <c r="J39" s="99"/>
      <c r="K39" s="100"/>
      <c r="L39" s="57"/>
      <c r="M39" s="58"/>
      <c r="N39" s="118"/>
      <c r="O39" s="100"/>
      <c r="P39" s="102"/>
      <c r="Q39" s="103"/>
      <c r="R39" s="95"/>
      <c r="U39" s="32"/>
    </row>
    <row r="40" spans="1:25" s="63" customFormat="1" hidden="1">
      <c r="A40" s="96"/>
      <c r="B40" s="97"/>
      <c r="C40" s="105"/>
      <c r="D40" s="106"/>
      <c r="E40" s="107"/>
      <c r="F40" s="108"/>
      <c r="G40" s="101"/>
      <c r="H40" s="58"/>
      <c r="I40" s="107"/>
      <c r="J40" s="107"/>
      <c r="K40" s="108"/>
      <c r="L40" s="101"/>
      <c r="M40" s="58"/>
      <c r="N40" s="106"/>
      <c r="O40" s="108"/>
      <c r="P40" s="109"/>
      <c r="Q40" s="103"/>
      <c r="R40" s="95"/>
      <c r="S40" s="32"/>
      <c r="T40" s="32"/>
      <c r="U40" s="32"/>
    </row>
    <row r="41" spans="1:25" s="63" customFormat="1" hidden="1">
      <c r="A41" s="96"/>
      <c r="B41" s="97"/>
      <c r="C41" s="105"/>
      <c r="D41" s="106"/>
      <c r="E41" s="107"/>
      <c r="F41" s="108"/>
      <c r="G41" s="101"/>
      <c r="H41" s="58"/>
      <c r="I41" s="106"/>
      <c r="J41" s="107"/>
      <c r="K41" s="108"/>
      <c r="L41" s="101"/>
      <c r="M41" s="58"/>
      <c r="N41" s="106"/>
      <c r="O41" s="108"/>
      <c r="P41" s="109"/>
      <c r="Q41" s="103"/>
      <c r="R41" s="95"/>
      <c r="S41" s="32"/>
      <c r="T41" s="32"/>
      <c r="U41" s="32"/>
    </row>
    <row r="42" spans="1:25" ht="19.5" thickBot="1">
      <c r="A42" s="119" t="s">
        <v>12</v>
      </c>
      <c r="B42" s="120"/>
      <c r="C42" s="120"/>
      <c r="D42" s="120">
        <f>D9+D16+D23+D30</f>
        <v>54834.12</v>
      </c>
      <c r="E42" s="120">
        <f>E9+E16+E23+E30</f>
        <v>45269.265907199995</v>
      </c>
      <c r="F42" s="120">
        <f>F9+F16+F23+F30</f>
        <v>9564.8540928000039</v>
      </c>
      <c r="G42" s="120"/>
      <c r="H42" s="120"/>
      <c r="I42" s="120">
        <f>I9+I16+I23+I30</f>
        <v>54834.12</v>
      </c>
      <c r="J42" s="120">
        <f>J9+J16+J23+J30</f>
        <v>49350.707999999999</v>
      </c>
      <c r="K42" s="120">
        <f>K9+K16+K23+K30</f>
        <v>5483.4120000000003</v>
      </c>
      <c r="L42" s="120"/>
      <c r="M42" s="120"/>
      <c r="N42" s="120"/>
      <c r="O42" s="120"/>
      <c r="P42" s="120"/>
      <c r="Q42" s="121">
        <f>K42-F42</f>
        <v>-4081.4420928000036</v>
      </c>
      <c r="R42" s="122">
        <f>(K42-F42)/F42</f>
        <v>-0.42671242584581937</v>
      </c>
      <c r="S42" s="62"/>
      <c r="U42" s="32"/>
      <c r="Y42" s="123"/>
    </row>
    <row r="43" spans="1:25" ht="20.25">
      <c r="A43" s="17"/>
    </row>
    <row r="44" spans="1:25" ht="20.25">
      <c r="A44" s="18"/>
      <c r="N44" s="123"/>
    </row>
    <row r="45" spans="1:25" ht="20.25">
      <c r="A45" s="19"/>
    </row>
    <row r="46" spans="1:25" ht="20.25">
      <c r="A46" s="19"/>
    </row>
  </sheetData>
  <mergeCells count="27">
    <mergeCell ref="N25:N27"/>
    <mergeCell ref="O25:O27"/>
    <mergeCell ref="P25:P27"/>
    <mergeCell ref="N28:N30"/>
    <mergeCell ref="O28:O30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D1:H1"/>
    <mergeCell ref="I1:M1"/>
    <mergeCell ref="N1:R1"/>
    <mergeCell ref="B2:C2"/>
    <mergeCell ref="G2:H2"/>
    <mergeCell ref="L2:M2"/>
    <mergeCell ref="N2:O2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Summary</vt:lpstr>
      <vt:lpstr>Regence PPO</vt:lpstr>
      <vt:lpstr>Regence HSA</vt:lpstr>
      <vt:lpstr>Kaiser</vt:lpstr>
      <vt:lpstr>Kaiser HSA</vt:lpstr>
      <vt:lpstr>Regence with VSP (Police)</vt:lpstr>
      <vt:lpstr>Regence HSA with VSP (Police)</vt:lpstr>
      <vt:lpstr>Kaiser (Police)</vt:lpstr>
      <vt:lpstr>Kaiser HSA (Police)</vt:lpstr>
      <vt:lpstr>Kaiser!Print_Area</vt:lpstr>
      <vt:lpstr>'Kaiser (Police)'!Print_Area</vt:lpstr>
      <vt:lpstr>'Kaiser HSA'!Print_Area</vt:lpstr>
      <vt:lpstr>'Kaiser HSA (Police)'!Print_Area</vt:lpstr>
      <vt:lpstr>'Regence HSA'!Print_Area</vt:lpstr>
      <vt:lpstr>'Regence HSA with VSP (Police)'!Print_Area</vt:lpstr>
      <vt:lpstr>'Regence PPO'!Print_Area</vt:lpstr>
      <vt:lpstr>'Regence with VSP (Police)'!Print_Area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Davidson</dc:creator>
  <cp:lastModifiedBy>Giurgiev, Iasmina</cp:lastModifiedBy>
  <dcterms:created xsi:type="dcterms:W3CDTF">2019-09-11T18:21:29Z</dcterms:created>
  <dcterms:modified xsi:type="dcterms:W3CDTF">2023-10-24T18:42:42Z</dcterms:modified>
</cp:coreProperties>
</file>