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4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5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6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drawings/drawing7.xml" ContentType="application/vnd.openxmlformats-officedocument.drawing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drawings/drawing8.xml" ContentType="application/vnd.openxmlformats-officedocument.drawing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drawings/drawing9.xml" ContentType="application/vnd.openxmlformats-officedocument.drawing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lients\City of Vancouver\2024\Financial_Special Reporting\"/>
    </mc:Choice>
  </mc:AlternateContent>
  <xr:revisionPtr revIDLastSave="0" documentId="8_{B60BFCF6-F1E3-4D8D-89D2-3B29F4136627}" xr6:coauthVersionLast="47" xr6:coauthVersionMax="47" xr10:uidLastSave="{00000000-0000-0000-0000-000000000000}"/>
  <bookViews>
    <workbookView xWindow="4335" yWindow="660" windowWidth="21600" windowHeight="11385" xr2:uid="{1CB64E19-B3B9-4A90-91CC-C2A4D8005988}"/>
  </bookViews>
  <sheets>
    <sheet name="Financial Report " sheetId="10" r:id="rId1"/>
    <sheet name="Regence with VSP" sheetId="4" r:id="rId2"/>
    <sheet name="Regence HSA with VSP" sheetId="7" r:id="rId3"/>
    <sheet name="Kaiser" sheetId="8" r:id="rId4"/>
    <sheet name="Kaiser HSA" sheetId="9" r:id="rId5"/>
    <sheet name="Regence with VSP (Police)" sheetId="11" r:id="rId6"/>
    <sheet name="Regence HSA with VSP (Police)" sheetId="12" r:id="rId7"/>
    <sheet name="Kaiser (Police)" sheetId="13" r:id="rId8"/>
    <sheet name="Kaiser HSA (Police)" sheetId="14" r:id="rId9"/>
  </sheets>
  <externalReferences>
    <externalReference r:id="rId10"/>
    <externalReference r:id="rId11"/>
  </externalReferences>
  <definedNames>
    <definedName name="CombinedMonthlyPayment" localSheetId="0">#REF!</definedName>
    <definedName name="CombinedMonthlyPayment">#REF!</definedName>
    <definedName name="CombinedMonthlyPayment2" localSheetId="0">#REF!</definedName>
    <definedName name="CombinedMonthlyPayment2">#REF!</definedName>
    <definedName name="ConsLoanPayback" localSheetId="0">'[1]Providence Employee'!#REF!</definedName>
    <definedName name="ConsLoanPayback">'[2]Regence Only Monthly'!#REF!</definedName>
    <definedName name="Contributions">IF(LoanPaybackStart&lt;TODAY(),TRUE,FALSE)</definedName>
    <definedName name="EstimatedAnnualSalary" localSheetId="0">'[1]Providence Employee'!#REF!</definedName>
    <definedName name="EstimatedAnnualSalary">'[2]Regence Only Monthly'!#REF!</definedName>
    <definedName name="EstimatedMonthlySalary" localSheetId="0">'[1]Providence Employee'!#REF!</definedName>
    <definedName name="EstimatedMonthlySalary">'[2]Regence Only Monthly'!#REF!</definedName>
    <definedName name="Kaiser" localSheetId="0">OFFSET(#REF!,0,0,COUNTA(#REF!))</definedName>
    <definedName name="Kaiser">OFFSET(#REF!,0,0,COUNTA(#REF!))</definedName>
    <definedName name="LoanPaybackStart" localSheetId="0">'[1]Providence Employee'!$O$2</definedName>
    <definedName name="LoanPaybackStart">'[2]Regence Only Monthly'!$O$2</definedName>
    <definedName name="LoanStartLToday" localSheetId="0">IF('Financial Report '!LoanPaybackStart&lt;TODAY(),TRUE,FALSE)</definedName>
    <definedName name="LoanStartLToday" localSheetId="3">IF([0]!LoanPaybackStart&lt;TODAY(),TRUE,FALSE)</definedName>
    <definedName name="LoanStartLToday" localSheetId="7">IF([0]!LoanPaybackStart&lt;TODAY(),TRUE,FALSE)</definedName>
    <definedName name="LoanStartLToday" localSheetId="4">IF([0]!LoanPaybackStart&lt;TODAY(),TRUE,FALSE)</definedName>
    <definedName name="LoanStartLToday" localSheetId="8">IF([0]!LoanPaybackStart&lt;TODAY(),TRUE,FALSE)</definedName>
    <definedName name="LoanStartLToday" localSheetId="2">IF([0]!LoanPaybackStart&lt;TODAY(),TRUE,FALSE)</definedName>
    <definedName name="LoanStartLToday" localSheetId="6">IF([0]!LoanPaybackStart&lt;TODAY(),TRUE,FALSE)</definedName>
    <definedName name="LoanStartLToday" localSheetId="1">IF([0]!LoanPaybackStart&lt;TODAY(),TRUE,FALSE)</definedName>
    <definedName name="LoanStartLToday" localSheetId="5">IF([0]!LoanPaybackStart&lt;TODAY(),TRUE,FALSE)</definedName>
    <definedName name="LoanStartLToday">IF(LoanPaybackStart&lt;TODAY(),TRUE,FALSE)</definedName>
    <definedName name="lstMetrics" localSheetId="0">OFFSET(#REF!,0,0,COUNTA(#REF!))</definedName>
    <definedName name="lstMetrics">OFFSET(#REF!,0,0,COUNTA(#REF!))</definedName>
    <definedName name="lstYears" localSheetId="0">OFFSET(#REF!,0,1,1,COUNTA(#REF!)-1)</definedName>
    <definedName name="lstYears">OFFSET(#REF!,0,1,1,COUNTA(#REF!)-1)</definedName>
    <definedName name="month" localSheetId="0">#REF!/EstimatedMonthlySalary</definedName>
    <definedName name="month" localSheetId="3">#REF!/[0]!EstimatedMonthlySalary</definedName>
    <definedName name="month" localSheetId="7">#REF!/[0]!EstimatedMonthlySalary</definedName>
    <definedName name="month" localSheetId="4">#REF!/[0]!EstimatedMonthlySalary</definedName>
    <definedName name="month" localSheetId="8">#REF!/[0]!EstimatedMonthlySalary</definedName>
    <definedName name="month" localSheetId="2">#REF!/[0]!EstimatedMonthlySalary</definedName>
    <definedName name="month" localSheetId="6">#REF!/[0]!EstimatedMonthlySalary</definedName>
    <definedName name="month" localSheetId="1">#REF!/[0]!EstimatedMonthlySalary</definedName>
    <definedName name="month" localSheetId="5">#REF!/[0]!EstimatedMonthlySalary</definedName>
    <definedName name="month">#REF!/EstimatedMonthlySalary</definedName>
    <definedName name="PercentAboveBelow" localSheetId="0">IF(#REF!/'Financial Report '!EstimatedMonthlySalary&gt;=0.08,"above","below")</definedName>
    <definedName name="PercentAboveBelow" localSheetId="3">IF(#REF!/[0]!EstimatedMonthlySalary&gt;=0.08,"above","below")</definedName>
    <definedName name="PercentAboveBelow" localSheetId="7">IF(#REF!/[0]!EstimatedMonthlySalary&gt;=0.08,"above","below")</definedName>
    <definedName name="PercentAboveBelow" localSheetId="4">IF(#REF!/[0]!EstimatedMonthlySalary&gt;=0.08,"above","below")</definedName>
    <definedName name="PercentAboveBelow" localSheetId="8">IF(#REF!/[0]!EstimatedMonthlySalary&gt;=0.08,"above","below")</definedName>
    <definedName name="PercentAboveBelow" localSheetId="2">IF(#REF!/[0]!EstimatedMonthlySalary&gt;=0.08,"above","below")</definedName>
    <definedName name="PercentAboveBelow" localSheetId="6">IF(#REF!/[0]!EstimatedMonthlySalary&gt;=0.08,"above","below")</definedName>
    <definedName name="PercentAboveBelow" localSheetId="1">IF(#REF!/[0]!EstimatedMonthlySalary&gt;=0.08,"above","below")</definedName>
    <definedName name="PercentAboveBelow" localSheetId="5">IF(#REF!/[0]!EstimatedMonthlySalary&gt;=0.08,"above","below")</definedName>
    <definedName name="PercentAboveBelow">IF(#REF!/EstimatedMonthlySalary&gt;=0.08,"above","below")</definedName>
    <definedName name="PercentageOfIncome">"CollegeLoans[[#Totals],[Monthly Payment]]/EstimatedMonthlySalary"</definedName>
    <definedName name="PercentageOfMonthlyIncome" localSheetId="0">#REF!/'Financial Report '!EstimatedMonthlySalary</definedName>
    <definedName name="PercentageOfMonthlyIncome" localSheetId="3">#REF!/[0]!EstimatedMonthlySalary</definedName>
    <definedName name="PercentageOfMonthlyIncome" localSheetId="7">#REF!/[0]!EstimatedMonthlySalary</definedName>
    <definedName name="PercentageOfMonthlyIncome" localSheetId="4">#REF!/[0]!EstimatedMonthlySalary</definedName>
    <definedName name="PercentageOfMonthlyIncome" localSheetId="8">#REF!/[0]!EstimatedMonthlySalary</definedName>
    <definedName name="PercentageOfMonthlyIncome" localSheetId="2">#REF!/[0]!EstimatedMonthlySalary</definedName>
    <definedName name="PercentageOfMonthlyIncome" localSheetId="6">#REF!/[0]!EstimatedMonthlySalary</definedName>
    <definedName name="PercentageOfMonthlyIncome" localSheetId="1">#REF!/[0]!EstimatedMonthlySalary</definedName>
    <definedName name="PercentageOfMonthlyIncome" localSheetId="5">#REF!/[0]!EstimatedMonthlySalary</definedName>
    <definedName name="PercentageOfMonthlyIncome">#REF!/EstimatedMonthlySalary</definedName>
    <definedName name="_xlnm.Print_Area" localSheetId="0">'Financial Report '!$A$1:$K$22</definedName>
    <definedName name="_xlnm.Print_Area" localSheetId="3">Kaiser!$A$1:$R$43</definedName>
    <definedName name="_xlnm.Print_Area" localSheetId="7">'Kaiser (Police)'!$A$1:$R$43</definedName>
    <definedName name="_xlnm.Print_Area" localSheetId="4">'Kaiser HSA'!$A$1:$R$43</definedName>
    <definedName name="_xlnm.Print_Area" localSheetId="8">'Kaiser HSA (Police)'!$A$1:$R$43</definedName>
    <definedName name="_xlnm.Print_Area" localSheetId="2">'Regence HSA with VSP'!$A$1:$R$43</definedName>
    <definedName name="_xlnm.Print_Area" localSheetId="6">'Regence HSA with VSP (Police)'!$A$1:$R$43</definedName>
    <definedName name="_xlnm.Print_Area" localSheetId="1">'Regence with VSP'!$A$1:$R$43</definedName>
    <definedName name="_xlnm.Print_Area" localSheetId="5">'Regence with VSP (Police)'!$A$1:$R$43</definedName>
    <definedName name="Regence" localSheetId="0">OFFSET(#REF!,0,1,1,COUNTA(#REF!)-1)</definedName>
    <definedName name="Regence">OFFSET(#REF!,0,1,1,COUNTA(#REF!)-1)</definedName>
    <definedName name="Salary" localSheetId="0">'[2]Regence Only Monthly'!#REF!</definedName>
    <definedName name="Salary" localSheetId="3">'[2]Regence Only Monthly'!#REF!</definedName>
    <definedName name="Salary" localSheetId="7">'[2]Regence Only Monthly'!#REF!</definedName>
    <definedName name="Salary" localSheetId="4">'[2]Regence Only Monthly'!#REF!</definedName>
    <definedName name="Salary" localSheetId="8">'[2]Regence Only Monthly'!#REF!</definedName>
    <definedName name="Salary" localSheetId="2">'[2]Regence Only Monthly'!#REF!</definedName>
    <definedName name="Salary" localSheetId="6">'[2]Regence Only Monthly'!#REF!</definedName>
    <definedName name="Salary" localSheetId="1">'[2]Regence Only Monthly'!#REF!</definedName>
    <definedName name="Salary" localSheetId="5">'[2]Regence Only Monthly'!#REF!</definedName>
    <definedName name="Salary">'[2]Regence Only Monthly'!#REF!</definedName>
    <definedName name="SelectedYear" localSheetId="0">'Financial Report '!#REF!</definedName>
    <definedName name="SelectedYear" localSheetId="3">#REF!</definedName>
    <definedName name="SelectedYear" localSheetId="7">#REF!</definedName>
    <definedName name="SelectedYear" localSheetId="4">#REF!</definedName>
    <definedName name="SelectedYear" localSheetId="8">#REF!</definedName>
    <definedName name="SelectedYear" localSheetId="2">#REF!</definedName>
    <definedName name="SelectedYear" localSheetId="6">#REF!</definedName>
    <definedName name="SelectedYear" localSheetId="1">#REF!</definedName>
    <definedName name="SelectedYear" localSheetId="5">#REF!</definedName>
    <definedName name="SelectedYear">#REF!</definedName>
    <definedName name="Years" localSheetId="0">#REF!</definedName>
    <definedName name="Years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B7" i="10"/>
  <c r="D14" i="10"/>
  <c r="B14" i="10"/>
  <c r="F30" i="14"/>
  <c r="F29" i="14"/>
  <c r="D29" i="14"/>
  <c r="D30" i="14" s="1"/>
  <c r="C29" i="14"/>
  <c r="I28" i="14"/>
  <c r="H28" i="14"/>
  <c r="E28" i="14"/>
  <c r="G28" i="14" s="1"/>
  <c r="D28" i="14"/>
  <c r="I27" i="14"/>
  <c r="D27" i="14"/>
  <c r="E27" i="14" s="1"/>
  <c r="G27" i="14" s="1"/>
  <c r="T26" i="14"/>
  <c r="O28" i="14" s="1"/>
  <c r="I26" i="14"/>
  <c r="H26" i="14"/>
  <c r="G26" i="14"/>
  <c r="E26" i="14"/>
  <c r="D26" i="14"/>
  <c r="T25" i="14"/>
  <c r="O25" i="14" s="1"/>
  <c r="K25" i="14"/>
  <c r="M25" i="14" s="1"/>
  <c r="I25" i="14"/>
  <c r="D25" i="14"/>
  <c r="F22" i="14"/>
  <c r="C22" i="14"/>
  <c r="I21" i="14"/>
  <c r="D21" i="14"/>
  <c r="H21" i="14" s="1"/>
  <c r="I20" i="14"/>
  <c r="I22" i="14" s="1"/>
  <c r="I23" i="14" s="1"/>
  <c r="H20" i="14"/>
  <c r="G20" i="14"/>
  <c r="E20" i="14"/>
  <c r="D20" i="14"/>
  <c r="T19" i="14"/>
  <c r="O21" i="14" s="1"/>
  <c r="K19" i="14" s="1"/>
  <c r="I19" i="14"/>
  <c r="H19" i="14"/>
  <c r="G19" i="14"/>
  <c r="E19" i="14"/>
  <c r="D19" i="14"/>
  <c r="T18" i="14"/>
  <c r="O18" i="14" s="1"/>
  <c r="K18" i="14" s="1"/>
  <c r="I18" i="14"/>
  <c r="D18" i="14"/>
  <c r="F15" i="14"/>
  <c r="C15" i="14"/>
  <c r="O14" i="14"/>
  <c r="I14" i="14"/>
  <c r="D14" i="14"/>
  <c r="E14" i="14" s="1"/>
  <c r="G14" i="14" s="1"/>
  <c r="I13" i="14"/>
  <c r="H13" i="14"/>
  <c r="G13" i="14"/>
  <c r="E13" i="14"/>
  <c r="D13" i="14"/>
  <c r="T12" i="14"/>
  <c r="I12" i="14"/>
  <c r="E12" i="14"/>
  <c r="D12" i="14"/>
  <c r="T11" i="14"/>
  <c r="O11" i="14" s="1"/>
  <c r="I11" i="14"/>
  <c r="I15" i="14" s="1"/>
  <c r="I16" i="14" s="1"/>
  <c r="H11" i="14"/>
  <c r="G11" i="14"/>
  <c r="E11" i="14"/>
  <c r="D11" i="14"/>
  <c r="I8" i="14"/>
  <c r="I9" i="14" s="1"/>
  <c r="F8" i="14"/>
  <c r="E8" i="14"/>
  <c r="E9" i="14" s="1"/>
  <c r="D8" i="14"/>
  <c r="D9" i="14" s="1"/>
  <c r="C8" i="14"/>
  <c r="H7" i="14"/>
  <c r="E7" i="14"/>
  <c r="G7" i="14" s="1"/>
  <c r="H6" i="14"/>
  <c r="G6" i="14"/>
  <c r="E6" i="14"/>
  <c r="T5" i="14"/>
  <c r="O7" i="14" s="1"/>
  <c r="H5" i="14"/>
  <c r="G5" i="14"/>
  <c r="E5" i="14"/>
  <c r="T4" i="14"/>
  <c r="O4" i="14" s="1"/>
  <c r="K4" i="14" s="1"/>
  <c r="H4" i="14"/>
  <c r="G4" i="14"/>
  <c r="E4" i="14"/>
  <c r="F29" i="13"/>
  <c r="F30" i="13" s="1"/>
  <c r="C29" i="13"/>
  <c r="I28" i="13"/>
  <c r="D28" i="13"/>
  <c r="I27" i="13"/>
  <c r="E27" i="13"/>
  <c r="G27" i="13" s="1"/>
  <c r="D27" i="13"/>
  <c r="H27" i="13" s="1"/>
  <c r="T26" i="13"/>
  <c r="O28" i="13" s="1"/>
  <c r="I26" i="13"/>
  <c r="H26" i="13"/>
  <c r="D26" i="13"/>
  <c r="E26" i="13" s="1"/>
  <c r="G26" i="13" s="1"/>
  <c r="T25" i="13"/>
  <c r="O25" i="13" s="1"/>
  <c r="I25" i="13"/>
  <c r="E25" i="13"/>
  <c r="D25" i="13"/>
  <c r="F22" i="13"/>
  <c r="E22" i="13"/>
  <c r="D22" i="13"/>
  <c r="D23" i="13" s="1"/>
  <c r="C22" i="13"/>
  <c r="I21" i="13"/>
  <c r="H21" i="13"/>
  <c r="D21" i="13"/>
  <c r="E21" i="13" s="1"/>
  <c r="G21" i="13" s="1"/>
  <c r="I20" i="13"/>
  <c r="H20" i="13"/>
  <c r="G20" i="13"/>
  <c r="E20" i="13"/>
  <c r="D20" i="13"/>
  <c r="T19" i="13"/>
  <c r="O21" i="13" s="1"/>
  <c r="I19" i="13"/>
  <c r="H19" i="13"/>
  <c r="G19" i="13"/>
  <c r="E19" i="13"/>
  <c r="D19" i="13"/>
  <c r="T18" i="13"/>
  <c r="O18" i="13" s="1"/>
  <c r="I18" i="13"/>
  <c r="E18" i="13"/>
  <c r="G18" i="13" s="1"/>
  <c r="D18" i="13"/>
  <c r="H18" i="13" s="1"/>
  <c r="F16" i="13"/>
  <c r="F15" i="13"/>
  <c r="D15" i="13"/>
  <c r="D16" i="13" s="1"/>
  <c r="C15" i="13"/>
  <c r="I14" i="13"/>
  <c r="H14" i="13"/>
  <c r="G14" i="13"/>
  <c r="E14" i="13"/>
  <c r="D14" i="13"/>
  <c r="I13" i="13"/>
  <c r="E13" i="13"/>
  <c r="G13" i="13" s="1"/>
  <c r="D13" i="13"/>
  <c r="H13" i="13" s="1"/>
  <c r="T12" i="13"/>
  <c r="O14" i="13" s="1"/>
  <c r="K13" i="13" s="1"/>
  <c r="I12" i="13"/>
  <c r="H12" i="13"/>
  <c r="E12" i="13"/>
  <c r="G12" i="13" s="1"/>
  <c r="D12" i="13"/>
  <c r="T11" i="13"/>
  <c r="R11" i="13"/>
  <c r="O11" i="13"/>
  <c r="K11" i="13"/>
  <c r="I11" i="13"/>
  <c r="H11" i="13"/>
  <c r="G11" i="13"/>
  <c r="E11" i="13"/>
  <c r="D11" i="13"/>
  <c r="I8" i="13"/>
  <c r="I9" i="13" s="1"/>
  <c r="F8" i="13"/>
  <c r="F9" i="13" s="1"/>
  <c r="D8" i="13"/>
  <c r="D9" i="13" s="1"/>
  <c r="C8" i="13"/>
  <c r="O7" i="13"/>
  <c r="K7" i="13" s="1"/>
  <c r="H7" i="13"/>
  <c r="G7" i="13"/>
  <c r="E7" i="13"/>
  <c r="H6" i="13"/>
  <c r="E6" i="13"/>
  <c r="G6" i="13" s="1"/>
  <c r="T5" i="13"/>
  <c r="H5" i="13"/>
  <c r="G5" i="13"/>
  <c r="E5" i="13"/>
  <c r="T4" i="13"/>
  <c r="O4" i="13"/>
  <c r="K4" i="13" s="1"/>
  <c r="R4" i="13" s="1"/>
  <c r="H4" i="13"/>
  <c r="E4" i="13"/>
  <c r="F30" i="12"/>
  <c r="I29" i="12"/>
  <c r="I30" i="12" s="1"/>
  <c r="F29" i="12"/>
  <c r="C29" i="12"/>
  <c r="I28" i="12"/>
  <c r="E28" i="12"/>
  <c r="G28" i="12" s="1"/>
  <c r="D28" i="12"/>
  <c r="H28" i="12" s="1"/>
  <c r="I27" i="12"/>
  <c r="D27" i="12"/>
  <c r="E27" i="12" s="1"/>
  <c r="G27" i="12" s="1"/>
  <c r="T26" i="12"/>
  <c r="O28" i="12" s="1"/>
  <c r="I26" i="12"/>
  <c r="D26" i="12"/>
  <c r="H26" i="12" s="1"/>
  <c r="T25" i="12"/>
  <c r="O25" i="12" s="1"/>
  <c r="K25" i="12" s="1"/>
  <c r="I25" i="12"/>
  <c r="E25" i="12"/>
  <c r="D25" i="12"/>
  <c r="H25" i="12" s="1"/>
  <c r="F23" i="12"/>
  <c r="F22" i="12"/>
  <c r="C22" i="12"/>
  <c r="I21" i="12"/>
  <c r="H21" i="12"/>
  <c r="E21" i="12"/>
  <c r="G21" i="12" s="1"/>
  <c r="D21" i="12"/>
  <c r="I20" i="12"/>
  <c r="H20" i="12"/>
  <c r="G20" i="12"/>
  <c r="E20" i="12"/>
  <c r="D20" i="12"/>
  <c r="T19" i="12"/>
  <c r="O21" i="12" s="1"/>
  <c r="I19" i="12"/>
  <c r="H19" i="12"/>
  <c r="E19" i="12"/>
  <c r="G19" i="12" s="1"/>
  <c r="D19" i="12"/>
  <c r="T18" i="12"/>
  <c r="O18" i="12" s="1"/>
  <c r="I18" i="12"/>
  <c r="H18" i="12"/>
  <c r="D18" i="12"/>
  <c r="F16" i="12"/>
  <c r="I15" i="12"/>
  <c r="I16" i="12" s="1"/>
  <c r="F15" i="12"/>
  <c r="C15" i="12"/>
  <c r="O14" i="12"/>
  <c r="I14" i="12"/>
  <c r="D14" i="12"/>
  <c r="H14" i="12" s="1"/>
  <c r="I13" i="12"/>
  <c r="D13" i="12"/>
  <c r="H13" i="12" s="1"/>
  <c r="T12" i="12"/>
  <c r="I12" i="12"/>
  <c r="D12" i="12"/>
  <c r="T11" i="12"/>
  <c r="O11" i="12"/>
  <c r="I11" i="12"/>
  <c r="H11" i="12"/>
  <c r="E11" i="12"/>
  <c r="D11" i="12"/>
  <c r="I8" i="12"/>
  <c r="I9" i="12" s="1"/>
  <c r="F8" i="12"/>
  <c r="F9" i="12" s="1"/>
  <c r="D8" i="12"/>
  <c r="D9" i="12" s="1"/>
  <c r="C8" i="12"/>
  <c r="H7" i="12"/>
  <c r="E7" i="12"/>
  <c r="G7" i="12" s="1"/>
  <c r="H6" i="12"/>
  <c r="E6" i="12"/>
  <c r="G6" i="12" s="1"/>
  <c r="T5" i="12"/>
  <c r="O7" i="12" s="1"/>
  <c r="H5" i="12"/>
  <c r="E5" i="12"/>
  <c r="G5" i="12" s="1"/>
  <c r="T4" i="12"/>
  <c r="O4" i="12" s="1"/>
  <c r="K4" i="12" s="1"/>
  <c r="R4" i="12" s="1"/>
  <c r="H4" i="12"/>
  <c r="E4" i="12"/>
  <c r="F29" i="11"/>
  <c r="F30" i="11" s="1"/>
  <c r="C29" i="11"/>
  <c r="I28" i="11"/>
  <c r="H28" i="11"/>
  <c r="D28" i="11"/>
  <c r="E28" i="11" s="1"/>
  <c r="G28" i="11" s="1"/>
  <c r="I27" i="11"/>
  <c r="H27" i="11"/>
  <c r="E27" i="11"/>
  <c r="G27" i="11" s="1"/>
  <c r="D27" i="11"/>
  <c r="T26" i="11"/>
  <c r="O28" i="11" s="1"/>
  <c r="I26" i="11"/>
  <c r="H26" i="11"/>
  <c r="G26" i="11"/>
  <c r="E26" i="11"/>
  <c r="D26" i="11"/>
  <c r="T25" i="11"/>
  <c r="O25" i="11"/>
  <c r="I25" i="11"/>
  <c r="E25" i="11"/>
  <c r="G25" i="11" s="1"/>
  <c r="D25" i="11"/>
  <c r="H25" i="11" s="1"/>
  <c r="F22" i="11"/>
  <c r="F23" i="11" s="1"/>
  <c r="C22" i="11"/>
  <c r="I21" i="11"/>
  <c r="H21" i="11"/>
  <c r="G21" i="11"/>
  <c r="E21" i="11"/>
  <c r="D21" i="11"/>
  <c r="I20" i="11"/>
  <c r="D20" i="11"/>
  <c r="T19" i="11"/>
  <c r="O21" i="11" s="1"/>
  <c r="K19" i="11"/>
  <c r="I19" i="11"/>
  <c r="H19" i="11"/>
  <c r="E19" i="11"/>
  <c r="G19" i="11" s="1"/>
  <c r="D19" i="11"/>
  <c r="T18" i="11"/>
  <c r="O18" i="11"/>
  <c r="K18" i="11" s="1"/>
  <c r="I18" i="11"/>
  <c r="D18" i="11"/>
  <c r="F15" i="11"/>
  <c r="F16" i="11" s="1"/>
  <c r="C15" i="11"/>
  <c r="I14" i="11"/>
  <c r="H14" i="11"/>
  <c r="D14" i="11"/>
  <c r="E14" i="11" s="1"/>
  <c r="G14" i="11" s="1"/>
  <c r="I13" i="11"/>
  <c r="H13" i="11"/>
  <c r="E13" i="11"/>
  <c r="G13" i="11" s="1"/>
  <c r="D13" i="11"/>
  <c r="T12" i="11"/>
  <c r="O14" i="11" s="1"/>
  <c r="I12" i="11"/>
  <c r="D12" i="11"/>
  <c r="H12" i="11" s="1"/>
  <c r="T11" i="11"/>
  <c r="O11" i="11" s="1"/>
  <c r="I11" i="11"/>
  <c r="K11" i="11" s="1"/>
  <c r="H11" i="11"/>
  <c r="D11" i="11"/>
  <c r="I8" i="11"/>
  <c r="I9" i="11" s="1"/>
  <c r="F8" i="11"/>
  <c r="F9" i="11" s="1"/>
  <c r="E8" i="11"/>
  <c r="E9" i="11" s="1"/>
  <c r="D8" i="11"/>
  <c r="D9" i="11" s="1"/>
  <c r="C8" i="11"/>
  <c r="O7" i="11"/>
  <c r="H7" i="11"/>
  <c r="G7" i="11"/>
  <c r="E7" i="11"/>
  <c r="K6" i="11"/>
  <c r="H6" i="11"/>
  <c r="E6" i="11"/>
  <c r="G6" i="11" s="1"/>
  <c r="T5" i="11"/>
  <c r="H5" i="11"/>
  <c r="E5" i="11"/>
  <c r="G5" i="11" s="1"/>
  <c r="T4" i="11"/>
  <c r="O4" i="11" s="1"/>
  <c r="K4" i="11" s="1"/>
  <c r="R4" i="11"/>
  <c r="H4" i="11"/>
  <c r="G4" i="11"/>
  <c r="E4" i="11"/>
  <c r="M4" i="14" l="1"/>
  <c r="J4" i="14"/>
  <c r="L4" i="14" s="1"/>
  <c r="H8" i="14"/>
  <c r="F9" i="14"/>
  <c r="H9" i="14" s="1"/>
  <c r="G8" i="14"/>
  <c r="H9" i="13"/>
  <c r="H8" i="12"/>
  <c r="J6" i="11"/>
  <c r="L6" i="11" s="1"/>
  <c r="R6" i="11"/>
  <c r="Q6" i="11"/>
  <c r="M6" i="11"/>
  <c r="G9" i="11"/>
  <c r="R11" i="11"/>
  <c r="Q11" i="11"/>
  <c r="M11" i="11"/>
  <c r="Q4" i="11"/>
  <c r="K5" i="11"/>
  <c r="J4" i="11"/>
  <c r="M4" i="11"/>
  <c r="K7" i="11"/>
  <c r="H9" i="11"/>
  <c r="F42" i="11"/>
  <c r="K26" i="11"/>
  <c r="J26" i="11"/>
  <c r="L26" i="11" s="1"/>
  <c r="Q13" i="13"/>
  <c r="M13" i="13"/>
  <c r="J13" i="13"/>
  <c r="L13" i="13" s="1"/>
  <c r="R13" i="13"/>
  <c r="Q18" i="11"/>
  <c r="M18" i="11"/>
  <c r="J18" i="11"/>
  <c r="R18" i="11"/>
  <c r="Q18" i="14"/>
  <c r="R18" i="14"/>
  <c r="K22" i="14"/>
  <c r="J18" i="14"/>
  <c r="M18" i="14"/>
  <c r="J19" i="14"/>
  <c r="L19" i="14" s="1"/>
  <c r="R19" i="14"/>
  <c r="Q19" i="14"/>
  <c r="M19" i="14"/>
  <c r="K21" i="11"/>
  <c r="J21" i="11"/>
  <c r="L21" i="11" s="1"/>
  <c r="K13" i="11"/>
  <c r="R25" i="12"/>
  <c r="Q25" i="12"/>
  <c r="J25" i="12"/>
  <c r="M25" i="12"/>
  <c r="D22" i="11"/>
  <c r="D23" i="11" s="1"/>
  <c r="H18" i="11"/>
  <c r="E18" i="11"/>
  <c r="K20" i="11"/>
  <c r="I22" i="11"/>
  <c r="I23" i="11" s="1"/>
  <c r="G9" i="14"/>
  <c r="M19" i="11"/>
  <c r="Q19" i="11"/>
  <c r="R19" i="11"/>
  <c r="K14" i="11"/>
  <c r="M7" i="13"/>
  <c r="J7" i="13"/>
  <c r="L7" i="13" s="1"/>
  <c r="Q7" i="13"/>
  <c r="R7" i="13"/>
  <c r="H28" i="13"/>
  <c r="E28" i="13"/>
  <c r="G28" i="13" s="1"/>
  <c r="K26" i="14"/>
  <c r="J26" i="14"/>
  <c r="L26" i="14" s="1"/>
  <c r="E8" i="12"/>
  <c r="E12" i="11"/>
  <c r="G12" i="11" s="1"/>
  <c r="G4" i="12"/>
  <c r="E23" i="13"/>
  <c r="G23" i="13" s="1"/>
  <c r="G22" i="13"/>
  <c r="G12" i="14"/>
  <c r="E15" i="14"/>
  <c r="G8" i="11"/>
  <c r="J11" i="11"/>
  <c r="I15" i="11"/>
  <c r="I16" i="11" s="1"/>
  <c r="G11" i="12"/>
  <c r="D15" i="12"/>
  <c r="D16" i="12" s="1"/>
  <c r="H12" i="12"/>
  <c r="E12" i="12"/>
  <c r="G12" i="12" s="1"/>
  <c r="E13" i="12"/>
  <c r="G13" i="12" s="1"/>
  <c r="E14" i="12"/>
  <c r="G14" i="12" s="1"/>
  <c r="I22" i="12"/>
  <c r="I23" i="12" s="1"/>
  <c r="I42" i="12" s="1"/>
  <c r="E26" i="12"/>
  <c r="G26" i="12" s="1"/>
  <c r="H27" i="12"/>
  <c r="F23" i="13"/>
  <c r="H22" i="13"/>
  <c r="D29" i="13"/>
  <c r="D30" i="13" s="1"/>
  <c r="H25" i="13"/>
  <c r="K5" i="14"/>
  <c r="H14" i="14"/>
  <c r="E21" i="14"/>
  <c r="G21" i="14" s="1"/>
  <c r="F23" i="14"/>
  <c r="R25" i="14"/>
  <c r="Q25" i="14"/>
  <c r="D42" i="13"/>
  <c r="H8" i="11"/>
  <c r="H20" i="11"/>
  <c r="E20" i="11"/>
  <c r="G20" i="11" s="1"/>
  <c r="J4" i="12"/>
  <c r="F42" i="12"/>
  <c r="E29" i="12"/>
  <c r="G25" i="12"/>
  <c r="K27" i="12"/>
  <c r="H8" i="13"/>
  <c r="J11" i="13"/>
  <c r="Q11" i="13"/>
  <c r="E29" i="13"/>
  <c r="K27" i="13"/>
  <c r="J27" i="13"/>
  <c r="L27" i="13" s="1"/>
  <c r="K11" i="14"/>
  <c r="J11" i="14"/>
  <c r="D22" i="14"/>
  <c r="D23" i="14" s="1"/>
  <c r="E18" i="14"/>
  <c r="H18" i="14"/>
  <c r="K29" i="14"/>
  <c r="J4" i="13"/>
  <c r="M4" i="13"/>
  <c r="Q4" i="14"/>
  <c r="R4" i="14"/>
  <c r="K18" i="12"/>
  <c r="K20" i="12" s="1"/>
  <c r="K28" i="12"/>
  <c r="J28" i="12"/>
  <c r="L28" i="12" s="1"/>
  <c r="E15" i="13"/>
  <c r="F16" i="14"/>
  <c r="K12" i="11"/>
  <c r="K15" i="11" s="1"/>
  <c r="D29" i="11"/>
  <c r="D30" i="11" s="1"/>
  <c r="H9" i="12"/>
  <c r="K11" i="12"/>
  <c r="K12" i="12" s="1"/>
  <c r="J11" i="12"/>
  <c r="M11" i="13"/>
  <c r="K12" i="13"/>
  <c r="I15" i="13"/>
  <c r="I16" i="13" s="1"/>
  <c r="K14" i="13"/>
  <c r="G25" i="13"/>
  <c r="K12" i="14"/>
  <c r="K14" i="14"/>
  <c r="H25" i="14"/>
  <c r="E25" i="14"/>
  <c r="H27" i="14"/>
  <c r="K28" i="14"/>
  <c r="J28" i="14"/>
  <c r="L28" i="14" s="1"/>
  <c r="D15" i="11"/>
  <c r="D16" i="11" s="1"/>
  <c r="I29" i="11"/>
  <c r="I30" i="11" s="1"/>
  <c r="I42" i="11" s="1"/>
  <c r="K25" i="11"/>
  <c r="J25" i="11"/>
  <c r="E29" i="11"/>
  <c r="H29" i="11" s="1"/>
  <c r="E8" i="13"/>
  <c r="G4" i="13"/>
  <c r="I22" i="13"/>
  <c r="I23" i="13" s="1"/>
  <c r="K18" i="13"/>
  <c r="K21" i="13" s="1"/>
  <c r="I29" i="13"/>
  <c r="I30" i="13" s="1"/>
  <c r="K25" i="13"/>
  <c r="K28" i="13" s="1"/>
  <c r="K26" i="13"/>
  <c r="K7" i="14"/>
  <c r="J13" i="14"/>
  <c r="L13" i="14" s="1"/>
  <c r="I29" i="14"/>
  <c r="I30" i="14" s="1"/>
  <c r="I42" i="14" s="1"/>
  <c r="K27" i="14"/>
  <c r="K5" i="12"/>
  <c r="K7" i="12"/>
  <c r="K6" i="12"/>
  <c r="Q4" i="13"/>
  <c r="K21" i="12"/>
  <c r="E11" i="11"/>
  <c r="J19" i="11"/>
  <c r="L19" i="11" s="1"/>
  <c r="Q4" i="12"/>
  <c r="M4" i="12"/>
  <c r="K5" i="13"/>
  <c r="K6" i="13"/>
  <c r="K6" i="14"/>
  <c r="K13" i="14"/>
  <c r="K20" i="14"/>
  <c r="J20" i="14"/>
  <c r="L20" i="14" s="1"/>
  <c r="J25" i="14"/>
  <c r="J27" i="14"/>
  <c r="L27" i="14" s="1"/>
  <c r="K26" i="12"/>
  <c r="J26" i="12"/>
  <c r="L26" i="12" s="1"/>
  <c r="D29" i="12"/>
  <c r="D30" i="12" s="1"/>
  <c r="D15" i="14"/>
  <c r="D16" i="14" s="1"/>
  <c r="D42" i="14" s="1"/>
  <c r="H12" i="14"/>
  <c r="K21" i="14"/>
  <c r="J21" i="14"/>
  <c r="L21" i="14" s="1"/>
  <c r="D22" i="12"/>
  <c r="D23" i="12" s="1"/>
  <c r="E18" i="12"/>
  <c r="D42" i="11" l="1"/>
  <c r="Q20" i="12"/>
  <c r="M20" i="12"/>
  <c r="R20" i="12"/>
  <c r="J20" i="12"/>
  <c r="L20" i="12" s="1"/>
  <c r="R28" i="13"/>
  <c r="Q28" i="13"/>
  <c r="M28" i="13"/>
  <c r="J28" i="13"/>
  <c r="L28" i="13" s="1"/>
  <c r="Q21" i="13"/>
  <c r="R21" i="13"/>
  <c r="M21" i="13"/>
  <c r="J21" i="13"/>
  <c r="L21" i="13" s="1"/>
  <c r="R12" i="12"/>
  <c r="M12" i="12"/>
  <c r="Q12" i="12"/>
  <c r="J12" i="12"/>
  <c r="L12" i="12" s="1"/>
  <c r="K16" i="11"/>
  <c r="E16" i="13"/>
  <c r="G15" i="13"/>
  <c r="R5" i="14"/>
  <c r="M5" i="14"/>
  <c r="Q5" i="14"/>
  <c r="Q8" i="14" s="1"/>
  <c r="Q9" i="14" s="1"/>
  <c r="J5" i="14"/>
  <c r="K23" i="14"/>
  <c r="L4" i="11"/>
  <c r="R7" i="14"/>
  <c r="M7" i="14"/>
  <c r="J7" i="14"/>
  <c r="L7" i="14" s="1"/>
  <c r="Q7" i="14"/>
  <c r="K30" i="14"/>
  <c r="R7" i="12"/>
  <c r="J7" i="12"/>
  <c r="L7" i="12" s="1"/>
  <c r="Q7" i="12"/>
  <c r="M7" i="12"/>
  <c r="J18" i="12"/>
  <c r="L25" i="12"/>
  <c r="J6" i="14"/>
  <c r="L6" i="14" s="1"/>
  <c r="Q6" i="14"/>
  <c r="M6" i="14"/>
  <c r="R6" i="14"/>
  <c r="M5" i="12"/>
  <c r="K8" i="12"/>
  <c r="R5" i="12"/>
  <c r="Q5" i="12"/>
  <c r="J5" i="12"/>
  <c r="L5" i="12" s="1"/>
  <c r="J25" i="13"/>
  <c r="K13" i="12"/>
  <c r="K15" i="12" s="1"/>
  <c r="M14" i="13"/>
  <c r="R14" i="13"/>
  <c r="Q14" i="13"/>
  <c r="J14" i="13"/>
  <c r="L14" i="13" s="1"/>
  <c r="E22" i="14"/>
  <c r="G18" i="14"/>
  <c r="K15" i="13"/>
  <c r="H23" i="13"/>
  <c r="F42" i="13"/>
  <c r="F7" i="10" s="1"/>
  <c r="R26" i="14"/>
  <c r="M26" i="14"/>
  <c r="Q26" i="14"/>
  <c r="R5" i="13"/>
  <c r="J5" i="13"/>
  <c r="L5" i="13" s="1"/>
  <c r="Q5" i="13"/>
  <c r="Q8" i="13" s="1"/>
  <c r="Q9" i="13" s="1"/>
  <c r="M5" i="13"/>
  <c r="M18" i="13"/>
  <c r="R18" i="13"/>
  <c r="Q18" i="13"/>
  <c r="K20" i="13"/>
  <c r="K19" i="13"/>
  <c r="L11" i="12"/>
  <c r="R27" i="12"/>
  <c r="Q27" i="12"/>
  <c r="M27" i="12"/>
  <c r="J27" i="12"/>
  <c r="L27" i="12" s="1"/>
  <c r="L11" i="11"/>
  <c r="L4" i="13"/>
  <c r="Q26" i="11"/>
  <c r="M26" i="11"/>
  <c r="R26" i="11"/>
  <c r="J6" i="12"/>
  <c r="L6" i="12" s="1"/>
  <c r="M6" i="12"/>
  <c r="R6" i="12"/>
  <c r="Q6" i="12"/>
  <c r="M28" i="12"/>
  <c r="R28" i="12"/>
  <c r="Q28" i="12"/>
  <c r="G8" i="12"/>
  <c r="E9" i="12"/>
  <c r="M13" i="14"/>
  <c r="R13" i="14"/>
  <c r="Q13" i="14"/>
  <c r="R26" i="13"/>
  <c r="Q26" i="13"/>
  <c r="J26" i="13"/>
  <c r="L26" i="13" s="1"/>
  <c r="M26" i="13"/>
  <c r="M25" i="13"/>
  <c r="R25" i="13"/>
  <c r="Q25" i="13"/>
  <c r="Q29" i="13" s="1"/>
  <c r="Q30" i="13" s="1"/>
  <c r="K29" i="13"/>
  <c r="E29" i="14"/>
  <c r="G25" i="14"/>
  <c r="H15" i="13"/>
  <c r="D42" i="12"/>
  <c r="M14" i="11"/>
  <c r="R14" i="11"/>
  <c r="Q14" i="11"/>
  <c r="Q20" i="11"/>
  <c r="J20" i="11"/>
  <c r="L20" i="11" s="1"/>
  <c r="R20" i="11"/>
  <c r="M20" i="11"/>
  <c r="J22" i="11"/>
  <c r="L18" i="11"/>
  <c r="J29" i="14"/>
  <c r="L25" i="14"/>
  <c r="M11" i="12"/>
  <c r="R11" i="12"/>
  <c r="Q11" i="12"/>
  <c r="M21" i="11"/>
  <c r="R21" i="11"/>
  <c r="Q21" i="11"/>
  <c r="Q22" i="11" s="1"/>
  <c r="Q23" i="11" s="1"/>
  <c r="R5" i="11"/>
  <c r="J5" i="11"/>
  <c r="L5" i="11" s="1"/>
  <c r="Q5" i="11"/>
  <c r="Q8" i="11" s="1"/>
  <c r="Q9" i="11" s="1"/>
  <c r="M5" i="11"/>
  <c r="K14" i="12"/>
  <c r="H29" i="12"/>
  <c r="G29" i="12"/>
  <c r="E30" i="12"/>
  <c r="G15" i="14"/>
  <c r="E16" i="14"/>
  <c r="Q28" i="14"/>
  <c r="R28" i="14"/>
  <c r="M28" i="14"/>
  <c r="Q18" i="12"/>
  <c r="R18" i="12"/>
  <c r="M18" i="12"/>
  <c r="K8" i="11"/>
  <c r="I42" i="13"/>
  <c r="E22" i="12"/>
  <c r="G18" i="12"/>
  <c r="Q26" i="12"/>
  <c r="Q29" i="12" s="1"/>
  <c r="Q30" i="12" s="1"/>
  <c r="M26" i="12"/>
  <c r="R26" i="12"/>
  <c r="K8" i="13"/>
  <c r="E15" i="11"/>
  <c r="G11" i="11"/>
  <c r="L25" i="11"/>
  <c r="M12" i="13"/>
  <c r="J12" i="13"/>
  <c r="L12" i="13" s="1"/>
  <c r="R12" i="13"/>
  <c r="Q12" i="13"/>
  <c r="Q15" i="13" s="1"/>
  <c r="Q16" i="13" s="1"/>
  <c r="H16" i="14"/>
  <c r="F42" i="14"/>
  <c r="K8" i="14"/>
  <c r="L11" i="14"/>
  <c r="J15" i="14"/>
  <c r="L11" i="13"/>
  <c r="J15" i="13"/>
  <c r="K19" i="12"/>
  <c r="J14" i="11"/>
  <c r="L14" i="11" s="1"/>
  <c r="E22" i="11"/>
  <c r="G18" i="11"/>
  <c r="K22" i="11"/>
  <c r="R7" i="11"/>
  <c r="Q7" i="11"/>
  <c r="M7" i="11"/>
  <c r="J7" i="11"/>
  <c r="L7" i="11" s="1"/>
  <c r="Q21" i="12"/>
  <c r="R21" i="12"/>
  <c r="M21" i="12"/>
  <c r="Q12" i="14"/>
  <c r="M12" i="14"/>
  <c r="R12" i="14"/>
  <c r="J12" i="14"/>
  <c r="L12" i="14" s="1"/>
  <c r="M21" i="14"/>
  <c r="Q21" i="14"/>
  <c r="Q22" i="14" s="1"/>
  <c r="Q23" i="14" s="1"/>
  <c r="R21" i="14"/>
  <c r="K29" i="12"/>
  <c r="Q20" i="14"/>
  <c r="M20" i="14"/>
  <c r="R20" i="14"/>
  <c r="R27" i="13"/>
  <c r="Q27" i="13"/>
  <c r="M27" i="13"/>
  <c r="G8" i="13"/>
  <c r="E9" i="13"/>
  <c r="G29" i="13"/>
  <c r="E30" i="13"/>
  <c r="H29" i="13"/>
  <c r="E30" i="11"/>
  <c r="G29" i="11"/>
  <c r="J12" i="11"/>
  <c r="L12" i="11" s="1"/>
  <c r="Q12" i="11"/>
  <c r="Q15" i="11" s="1"/>
  <c r="Q16" i="11" s="1"/>
  <c r="R12" i="11"/>
  <c r="M12" i="11"/>
  <c r="L4" i="12"/>
  <c r="Q6" i="13"/>
  <c r="M6" i="13"/>
  <c r="J6" i="13"/>
  <c r="L6" i="13" s="1"/>
  <c r="R6" i="13"/>
  <c r="J21" i="12"/>
  <c r="L21" i="12" s="1"/>
  <c r="R27" i="14"/>
  <c r="Q27" i="14"/>
  <c r="Q29" i="14" s="1"/>
  <c r="Q30" i="14" s="1"/>
  <c r="M27" i="14"/>
  <c r="J18" i="13"/>
  <c r="R25" i="11"/>
  <c r="Q25" i="11"/>
  <c r="K27" i="11"/>
  <c r="K29" i="11"/>
  <c r="K28" i="11"/>
  <c r="M25" i="11"/>
  <c r="J14" i="14"/>
  <c r="L14" i="14" s="1"/>
  <c r="M14" i="14"/>
  <c r="Q14" i="14"/>
  <c r="R14" i="14"/>
  <c r="H15" i="14"/>
  <c r="K15" i="14"/>
  <c r="M11" i="14"/>
  <c r="R11" i="14"/>
  <c r="Q11" i="14"/>
  <c r="E15" i="12"/>
  <c r="R13" i="11"/>
  <c r="M13" i="11"/>
  <c r="Q13" i="11"/>
  <c r="J13" i="11"/>
  <c r="L13" i="11" s="1"/>
  <c r="J22" i="14"/>
  <c r="L18" i="14"/>
  <c r="Q8" i="12" l="1"/>
  <c r="Q9" i="12" s="1"/>
  <c r="K16" i="12"/>
  <c r="L15" i="14"/>
  <c r="J16" i="14"/>
  <c r="L16" i="14" s="1"/>
  <c r="G29" i="14"/>
  <c r="E30" i="14"/>
  <c r="H29" i="14"/>
  <c r="K9" i="12"/>
  <c r="M8" i="12"/>
  <c r="L18" i="12"/>
  <c r="J22" i="12"/>
  <c r="L5" i="14"/>
  <c r="J8" i="14"/>
  <c r="J27" i="11"/>
  <c r="R27" i="11"/>
  <c r="Q27" i="11"/>
  <c r="M27" i="11"/>
  <c r="M22" i="11"/>
  <c r="K23" i="11"/>
  <c r="J30" i="14"/>
  <c r="L30" i="14" s="1"/>
  <c r="L29" i="14"/>
  <c r="K30" i="13"/>
  <c r="M29" i="13"/>
  <c r="J8" i="13"/>
  <c r="K30" i="12"/>
  <c r="J15" i="11"/>
  <c r="L18" i="13"/>
  <c r="J22" i="13"/>
  <c r="G30" i="11"/>
  <c r="H30" i="11"/>
  <c r="G9" i="12"/>
  <c r="J20" i="13"/>
  <c r="L20" i="13" s="1"/>
  <c r="R20" i="13"/>
  <c r="Q20" i="13"/>
  <c r="M20" i="13"/>
  <c r="K16" i="13"/>
  <c r="M15" i="13"/>
  <c r="J29" i="13"/>
  <c r="L25" i="13"/>
  <c r="E23" i="12"/>
  <c r="H22" i="12"/>
  <c r="G22" i="12"/>
  <c r="E23" i="11"/>
  <c r="G22" i="11"/>
  <c r="H22" i="11"/>
  <c r="J19" i="12"/>
  <c r="L19" i="12" s="1"/>
  <c r="M19" i="12"/>
  <c r="R19" i="12"/>
  <c r="Q19" i="12"/>
  <c r="Q22" i="12" s="1"/>
  <c r="Q23" i="12" s="1"/>
  <c r="K9" i="13"/>
  <c r="M8" i="13"/>
  <c r="G16" i="14"/>
  <c r="J8" i="11"/>
  <c r="G16" i="13"/>
  <c r="H16" i="13"/>
  <c r="K30" i="11"/>
  <c r="Q29" i="11"/>
  <c r="Q30" i="11" s="1"/>
  <c r="M8" i="14"/>
  <c r="K9" i="14"/>
  <c r="J23" i="11"/>
  <c r="L23" i="11" s="1"/>
  <c r="L22" i="11"/>
  <c r="E16" i="12"/>
  <c r="E42" i="12" s="1"/>
  <c r="H15" i="12"/>
  <c r="G15" i="12"/>
  <c r="K9" i="11"/>
  <c r="M8" i="11"/>
  <c r="J8" i="12"/>
  <c r="G30" i="13"/>
  <c r="H30" i="13"/>
  <c r="L15" i="13"/>
  <c r="J16" i="13"/>
  <c r="L16" i="13" s="1"/>
  <c r="K22" i="12"/>
  <c r="G22" i="14"/>
  <c r="E23" i="14"/>
  <c r="H22" i="14"/>
  <c r="J29" i="12"/>
  <c r="M29" i="12" s="1"/>
  <c r="M29" i="14"/>
  <c r="M23" i="14"/>
  <c r="M15" i="14"/>
  <c r="K16" i="14"/>
  <c r="M16" i="14" s="1"/>
  <c r="E42" i="13"/>
  <c r="G9" i="13"/>
  <c r="J14" i="12"/>
  <c r="L14" i="12" s="1"/>
  <c r="R14" i="12"/>
  <c r="M14" i="12"/>
  <c r="Q14" i="12"/>
  <c r="Q19" i="13"/>
  <c r="Q22" i="13" s="1"/>
  <c r="Q23" i="13" s="1"/>
  <c r="M19" i="13"/>
  <c r="R19" i="13"/>
  <c r="J19" i="13"/>
  <c r="L19" i="13" s="1"/>
  <c r="M13" i="12"/>
  <c r="J13" i="12"/>
  <c r="Q13" i="12"/>
  <c r="Q15" i="12" s="1"/>
  <c r="Q16" i="12" s="1"/>
  <c r="R13" i="12"/>
  <c r="G15" i="11"/>
  <c r="H15" i="11"/>
  <c r="E16" i="11"/>
  <c r="Q15" i="14"/>
  <c r="Q16" i="14" s="1"/>
  <c r="J23" i="14"/>
  <c r="L23" i="14" s="1"/>
  <c r="L22" i="14"/>
  <c r="Q28" i="11"/>
  <c r="M28" i="11"/>
  <c r="R28" i="11"/>
  <c r="J28" i="11"/>
  <c r="L28" i="11" s="1"/>
  <c r="G30" i="12"/>
  <c r="H30" i="12"/>
  <c r="K22" i="13"/>
  <c r="M22" i="14"/>
  <c r="G16" i="11" l="1"/>
  <c r="E42" i="11"/>
  <c r="H16" i="11"/>
  <c r="M16" i="13"/>
  <c r="M22" i="12"/>
  <c r="K23" i="12"/>
  <c r="M23" i="12" s="1"/>
  <c r="G23" i="11"/>
  <c r="H23" i="11"/>
  <c r="L22" i="13"/>
  <c r="J23" i="13"/>
  <c r="L23" i="13" s="1"/>
  <c r="M30" i="13"/>
  <c r="L27" i="11"/>
  <c r="J29" i="11"/>
  <c r="G30" i="14"/>
  <c r="H30" i="14"/>
  <c r="K42" i="11"/>
  <c r="M9" i="11"/>
  <c r="G23" i="12"/>
  <c r="H23" i="12"/>
  <c r="M23" i="11"/>
  <c r="J23" i="12"/>
  <c r="L23" i="12" s="1"/>
  <c r="L22" i="12"/>
  <c r="M30" i="14"/>
  <c r="J9" i="11"/>
  <c r="L8" i="11"/>
  <c r="J9" i="14"/>
  <c r="L8" i="14"/>
  <c r="G16" i="12"/>
  <c r="H16" i="12"/>
  <c r="L15" i="11"/>
  <c r="J16" i="11"/>
  <c r="M15" i="11"/>
  <c r="L13" i="12"/>
  <c r="J15" i="12"/>
  <c r="J9" i="12"/>
  <c r="L8" i="12"/>
  <c r="M9" i="14"/>
  <c r="K42" i="14"/>
  <c r="L29" i="13"/>
  <c r="J30" i="13"/>
  <c r="L30" i="13" s="1"/>
  <c r="M9" i="13"/>
  <c r="J30" i="12"/>
  <c r="L30" i="12" s="1"/>
  <c r="L29" i="12"/>
  <c r="K23" i="13"/>
  <c r="M22" i="13"/>
  <c r="G23" i="14"/>
  <c r="H23" i="14"/>
  <c r="E42" i="14"/>
  <c r="L8" i="13"/>
  <c r="J9" i="13"/>
  <c r="M9" i="12"/>
  <c r="K42" i="12"/>
  <c r="M23" i="13" l="1"/>
  <c r="Q42" i="14"/>
  <c r="R42" i="14"/>
  <c r="L9" i="11"/>
  <c r="L9" i="13"/>
  <c r="J42" i="13"/>
  <c r="R42" i="11"/>
  <c r="Q42" i="11"/>
  <c r="J42" i="14"/>
  <c r="L9" i="14"/>
  <c r="L9" i="12"/>
  <c r="M30" i="12"/>
  <c r="R42" i="12"/>
  <c r="Q42" i="12"/>
  <c r="L16" i="11"/>
  <c r="M16" i="11"/>
  <c r="K42" i="13"/>
  <c r="J30" i="11"/>
  <c r="L29" i="11"/>
  <c r="M29" i="11"/>
  <c r="L15" i="12"/>
  <c r="J16" i="12"/>
  <c r="J42" i="12" s="1"/>
  <c r="M15" i="12"/>
  <c r="L16" i="12" l="1"/>
  <c r="M16" i="12"/>
  <c r="L30" i="11"/>
  <c r="M30" i="11"/>
  <c r="J42" i="11"/>
  <c r="R42" i="13"/>
  <c r="Q42" i="13"/>
  <c r="O28" i="4" l="1"/>
  <c r="O25" i="4"/>
  <c r="O21" i="4"/>
  <c r="O18" i="4"/>
  <c r="O14" i="4"/>
  <c r="O11" i="4"/>
  <c r="E4" i="7"/>
  <c r="G4" i="7" s="1"/>
  <c r="E5" i="7"/>
  <c r="G5" i="7" s="1"/>
  <c r="E6" i="7"/>
  <c r="G6" i="7" s="1"/>
  <c r="E7" i="7"/>
  <c r="G7" i="7" s="1"/>
  <c r="F29" i="9"/>
  <c r="F30" i="9" s="1"/>
  <c r="C29" i="9"/>
  <c r="I28" i="9"/>
  <c r="H28" i="9"/>
  <c r="E28" i="9"/>
  <c r="G28" i="9" s="1"/>
  <c r="D28" i="9"/>
  <c r="I27" i="9"/>
  <c r="D27" i="9"/>
  <c r="H27" i="9" s="1"/>
  <c r="T26" i="9"/>
  <c r="O28" i="9" s="1"/>
  <c r="I26" i="9"/>
  <c r="D26" i="9"/>
  <c r="E26" i="9" s="1"/>
  <c r="G26" i="9" s="1"/>
  <c r="T25" i="9"/>
  <c r="O25" i="9" s="1"/>
  <c r="I25" i="9"/>
  <c r="E25" i="9"/>
  <c r="D25" i="9"/>
  <c r="H25" i="9" s="1"/>
  <c r="F22" i="9"/>
  <c r="F23" i="9" s="1"/>
  <c r="C22" i="9"/>
  <c r="I21" i="9"/>
  <c r="D21" i="9"/>
  <c r="E21" i="9" s="1"/>
  <c r="G21" i="9" s="1"/>
  <c r="I20" i="9"/>
  <c r="D20" i="9"/>
  <c r="H20" i="9" s="1"/>
  <c r="T19" i="9"/>
  <c r="O21" i="9" s="1"/>
  <c r="I19" i="9"/>
  <c r="D19" i="9"/>
  <c r="E19" i="9" s="1"/>
  <c r="G19" i="9" s="1"/>
  <c r="T18" i="9"/>
  <c r="O18" i="9" s="1"/>
  <c r="I18" i="9"/>
  <c r="D18" i="9"/>
  <c r="H18" i="9" s="1"/>
  <c r="F15" i="9"/>
  <c r="F16" i="9" s="1"/>
  <c r="C15" i="9"/>
  <c r="I14" i="9"/>
  <c r="H14" i="9"/>
  <c r="E14" i="9"/>
  <c r="G14" i="9" s="1"/>
  <c r="D14" i="9"/>
  <c r="I13" i="9"/>
  <c r="H13" i="9"/>
  <c r="E13" i="9"/>
  <c r="G13" i="9" s="1"/>
  <c r="D13" i="9"/>
  <c r="T12" i="9"/>
  <c r="O14" i="9" s="1"/>
  <c r="I12" i="9"/>
  <c r="D12" i="9"/>
  <c r="H12" i="9" s="1"/>
  <c r="T11" i="9"/>
  <c r="O11" i="9" s="1"/>
  <c r="I11" i="9"/>
  <c r="D11" i="9"/>
  <c r="H11" i="9" s="1"/>
  <c r="I8" i="9"/>
  <c r="I9" i="9" s="1"/>
  <c r="F8" i="9"/>
  <c r="F9" i="9" s="1"/>
  <c r="D8" i="9"/>
  <c r="D9" i="9" s="1"/>
  <c r="C8" i="9"/>
  <c r="H7" i="9"/>
  <c r="E7" i="9"/>
  <c r="G7" i="9" s="1"/>
  <c r="H6" i="9"/>
  <c r="E6" i="9"/>
  <c r="G6" i="9" s="1"/>
  <c r="T5" i="9"/>
  <c r="H5" i="9"/>
  <c r="E5" i="9"/>
  <c r="G5" i="9" s="1"/>
  <c r="T4" i="9"/>
  <c r="H4" i="9"/>
  <c r="E4" i="9"/>
  <c r="G4" i="9" s="1"/>
  <c r="F29" i="8"/>
  <c r="F30" i="8" s="1"/>
  <c r="C29" i="8"/>
  <c r="I28" i="8"/>
  <c r="D28" i="8"/>
  <c r="H28" i="8" s="1"/>
  <c r="I27" i="8"/>
  <c r="D27" i="8"/>
  <c r="H27" i="8" s="1"/>
  <c r="T26" i="8"/>
  <c r="O28" i="8" s="1"/>
  <c r="I26" i="8"/>
  <c r="D26" i="8"/>
  <c r="H26" i="8" s="1"/>
  <c r="T25" i="8"/>
  <c r="O25" i="8" s="1"/>
  <c r="I25" i="8"/>
  <c r="H25" i="8"/>
  <c r="E25" i="8"/>
  <c r="D25" i="8"/>
  <c r="F22" i="8"/>
  <c r="F23" i="8" s="1"/>
  <c r="C22" i="8"/>
  <c r="I21" i="8"/>
  <c r="E21" i="8"/>
  <c r="G21" i="8" s="1"/>
  <c r="D21" i="8"/>
  <c r="H21" i="8" s="1"/>
  <c r="I20" i="8"/>
  <c r="D20" i="8"/>
  <c r="E20" i="8" s="1"/>
  <c r="G20" i="8" s="1"/>
  <c r="T19" i="8"/>
  <c r="O21" i="8" s="1"/>
  <c r="I19" i="8"/>
  <c r="D19" i="8"/>
  <c r="E19" i="8" s="1"/>
  <c r="G19" i="8" s="1"/>
  <c r="T18" i="8"/>
  <c r="O18" i="8" s="1"/>
  <c r="I18" i="8"/>
  <c r="D18" i="8"/>
  <c r="H18" i="8" s="1"/>
  <c r="F15" i="8"/>
  <c r="F16" i="8" s="1"/>
  <c r="C15" i="8"/>
  <c r="I14" i="8"/>
  <c r="D14" i="8"/>
  <c r="E14" i="8" s="1"/>
  <c r="G14" i="8" s="1"/>
  <c r="I13" i="8"/>
  <c r="H13" i="8"/>
  <c r="D13" i="8"/>
  <c r="E13" i="8" s="1"/>
  <c r="G13" i="8" s="1"/>
  <c r="T12" i="8"/>
  <c r="O14" i="8" s="1"/>
  <c r="I12" i="8"/>
  <c r="D12" i="8"/>
  <c r="E12" i="8" s="1"/>
  <c r="G12" i="8" s="1"/>
  <c r="T11" i="8"/>
  <c r="O11" i="8" s="1"/>
  <c r="I11" i="8"/>
  <c r="H11" i="8"/>
  <c r="D11" i="8"/>
  <c r="I8" i="8"/>
  <c r="I9" i="8" s="1"/>
  <c r="F8" i="8"/>
  <c r="F9" i="8" s="1"/>
  <c r="D8" i="8"/>
  <c r="D9" i="8" s="1"/>
  <c r="C8" i="8"/>
  <c r="H7" i="8"/>
  <c r="E7" i="8"/>
  <c r="H6" i="8"/>
  <c r="E6" i="8"/>
  <c r="G6" i="8" s="1"/>
  <c r="T5" i="8"/>
  <c r="H5" i="8"/>
  <c r="E5" i="8"/>
  <c r="G5" i="8" s="1"/>
  <c r="T4" i="8"/>
  <c r="H4" i="8"/>
  <c r="E4" i="8"/>
  <c r="G4" i="8" s="1"/>
  <c r="F29" i="7"/>
  <c r="F30" i="7" s="1"/>
  <c r="C29" i="7"/>
  <c r="I28" i="7"/>
  <c r="D28" i="7"/>
  <c r="H28" i="7" s="1"/>
  <c r="I27" i="7"/>
  <c r="D27" i="7"/>
  <c r="H27" i="7" s="1"/>
  <c r="T26" i="7"/>
  <c r="O28" i="7" s="1"/>
  <c r="I26" i="7"/>
  <c r="D26" i="7"/>
  <c r="T25" i="7"/>
  <c r="O25" i="7" s="1"/>
  <c r="I25" i="7"/>
  <c r="D25" i="7"/>
  <c r="H25" i="7" s="1"/>
  <c r="F22" i="7"/>
  <c r="F23" i="7" s="1"/>
  <c r="C22" i="7"/>
  <c r="I21" i="7"/>
  <c r="D21" i="7"/>
  <c r="E21" i="7" s="1"/>
  <c r="G21" i="7" s="1"/>
  <c r="I20" i="7"/>
  <c r="D20" i="7"/>
  <c r="E20" i="7" s="1"/>
  <c r="G20" i="7" s="1"/>
  <c r="T19" i="7"/>
  <c r="O21" i="7" s="1"/>
  <c r="I19" i="7"/>
  <c r="D19" i="7"/>
  <c r="H19" i="7" s="1"/>
  <c r="T18" i="7"/>
  <c r="O18" i="7" s="1"/>
  <c r="I18" i="7"/>
  <c r="D18" i="7"/>
  <c r="H18" i="7" s="1"/>
  <c r="F15" i="7"/>
  <c r="F16" i="7" s="1"/>
  <c r="C15" i="7"/>
  <c r="I14" i="7"/>
  <c r="D14" i="7"/>
  <c r="H14" i="7" s="1"/>
  <c r="I13" i="7"/>
  <c r="D13" i="7"/>
  <c r="E13" i="7" s="1"/>
  <c r="G13" i="7" s="1"/>
  <c r="T12" i="7"/>
  <c r="O14" i="7" s="1"/>
  <c r="I12" i="7"/>
  <c r="D12" i="7"/>
  <c r="H12" i="7" s="1"/>
  <c r="T11" i="7"/>
  <c r="O11" i="7" s="1"/>
  <c r="I11" i="7"/>
  <c r="D11" i="7"/>
  <c r="H11" i="7" s="1"/>
  <c r="I8" i="7"/>
  <c r="I9" i="7" s="1"/>
  <c r="F8" i="7"/>
  <c r="F9" i="7" s="1"/>
  <c r="D8" i="7"/>
  <c r="D9" i="7" s="1"/>
  <c r="C8" i="7"/>
  <c r="H7" i="7"/>
  <c r="H6" i="7"/>
  <c r="T5" i="7"/>
  <c r="H5" i="7"/>
  <c r="T4" i="7"/>
  <c r="H4" i="7"/>
  <c r="F29" i="4"/>
  <c r="F30" i="4" s="1"/>
  <c r="E29" i="4"/>
  <c r="E30" i="4" s="1"/>
  <c r="D29" i="4"/>
  <c r="D30" i="4" s="1"/>
  <c r="F22" i="4"/>
  <c r="F23" i="4" s="1"/>
  <c r="D22" i="4"/>
  <c r="D23" i="4" s="1"/>
  <c r="F15" i="4"/>
  <c r="F16" i="4" s="1"/>
  <c r="E15" i="4"/>
  <c r="E16" i="4" s="1"/>
  <c r="D15" i="4"/>
  <c r="D16" i="4" s="1"/>
  <c r="I8" i="4"/>
  <c r="I9" i="4" s="1"/>
  <c r="F8" i="4"/>
  <c r="F9" i="4" s="1"/>
  <c r="E8" i="4"/>
  <c r="E9" i="4" s="1"/>
  <c r="D8" i="4"/>
  <c r="D9" i="4" s="1"/>
  <c r="I28" i="4"/>
  <c r="I27" i="4"/>
  <c r="I26" i="4"/>
  <c r="I25" i="4"/>
  <c r="I21" i="4"/>
  <c r="I20" i="4"/>
  <c r="I19" i="4"/>
  <c r="I18" i="4"/>
  <c r="I14" i="4"/>
  <c r="I13" i="4"/>
  <c r="I12" i="4"/>
  <c r="I11" i="4"/>
  <c r="T11" i="4"/>
  <c r="T26" i="4"/>
  <c r="T25" i="4"/>
  <c r="T19" i="4"/>
  <c r="T18" i="4"/>
  <c r="T12" i="4"/>
  <c r="I15" i="9" l="1"/>
  <c r="I16" i="9" s="1"/>
  <c r="K18" i="9"/>
  <c r="R18" i="9" s="1"/>
  <c r="K25" i="7"/>
  <c r="I29" i="4"/>
  <c r="I30" i="4" s="1"/>
  <c r="I22" i="4"/>
  <c r="I23" i="4" s="1"/>
  <c r="I15" i="4"/>
  <c r="I16" i="4" s="1"/>
  <c r="K11" i="4"/>
  <c r="F42" i="4"/>
  <c r="D42" i="4"/>
  <c r="R25" i="7"/>
  <c r="J25" i="7"/>
  <c r="F42" i="9"/>
  <c r="K25" i="9"/>
  <c r="J25" i="9" s="1"/>
  <c r="I29" i="9"/>
  <c r="I30" i="9" s="1"/>
  <c r="H8" i="9"/>
  <c r="H19" i="9"/>
  <c r="D29" i="9"/>
  <c r="D30" i="9" s="1"/>
  <c r="E8" i="9"/>
  <c r="G8" i="9" s="1"/>
  <c r="K25" i="8"/>
  <c r="J25" i="8" s="1"/>
  <c r="I15" i="8"/>
  <c r="I16" i="8" s="1"/>
  <c r="I29" i="8"/>
  <c r="I30" i="8" s="1"/>
  <c r="H14" i="8"/>
  <c r="E28" i="8"/>
  <c r="G28" i="8" s="1"/>
  <c r="H8" i="8"/>
  <c r="H12" i="8"/>
  <c r="H9" i="8"/>
  <c r="E26" i="8"/>
  <c r="G26" i="8" s="1"/>
  <c r="E8" i="8"/>
  <c r="E9" i="8" s="1"/>
  <c r="D15" i="8"/>
  <c r="D16" i="8" s="1"/>
  <c r="H20" i="8"/>
  <c r="H19" i="8"/>
  <c r="K28" i="7"/>
  <c r="Q28" i="7" s="1"/>
  <c r="K26" i="7"/>
  <c r="Q26" i="7" s="1"/>
  <c r="H20" i="7"/>
  <c r="D29" i="7"/>
  <c r="D30" i="7" s="1"/>
  <c r="E11" i="7"/>
  <c r="G11" i="7" s="1"/>
  <c r="H13" i="7"/>
  <c r="E25" i="7"/>
  <c r="G25" i="7" s="1"/>
  <c r="E28" i="7"/>
  <c r="G28" i="7" s="1"/>
  <c r="I22" i="9"/>
  <c r="I23" i="9" s="1"/>
  <c r="K11" i="9"/>
  <c r="E12" i="9"/>
  <c r="G12" i="9" s="1"/>
  <c r="H21" i="9"/>
  <c r="H26" i="9"/>
  <c r="G25" i="9"/>
  <c r="H9" i="9"/>
  <c r="E11" i="9"/>
  <c r="D15" i="9"/>
  <c r="D16" i="9" s="1"/>
  <c r="E20" i="9"/>
  <c r="G20" i="9" s="1"/>
  <c r="E18" i="9"/>
  <c r="D22" i="9"/>
  <c r="D23" i="9" s="1"/>
  <c r="E27" i="9"/>
  <c r="G27" i="9" s="1"/>
  <c r="K18" i="8"/>
  <c r="K20" i="8" s="1"/>
  <c r="J20" i="8" s="1"/>
  <c r="L20" i="8" s="1"/>
  <c r="I22" i="8"/>
  <c r="I23" i="8" s="1"/>
  <c r="K11" i="8"/>
  <c r="K13" i="8" s="1"/>
  <c r="D29" i="8"/>
  <c r="D30" i="8" s="1"/>
  <c r="F42" i="8"/>
  <c r="G7" i="8"/>
  <c r="D22" i="8"/>
  <c r="D23" i="8" s="1"/>
  <c r="E11" i="8"/>
  <c r="E18" i="8"/>
  <c r="G25" i="8"/>
  <c r="E27" i="8"/>
  <c r="G27" i="8" s="1"/>
  <c r="H9" i="7"/>
  <c r="F42" i="7"/>
  <c r="E8" i="7"/>
  <c r="I29" i="7"/>
  <c r="I30" i="7" s="1"/>
  <c r="E14" i="7"/>
  <c r="G14" i="7" s="1"/>
  <c r="K18" i="7"/>
  <c r="K21" i="7" s="1"/>
  <c r="E19" i="7"/>
  <c r="G19" i="7" s="1"/>
  <c r="I22" i="7"/>
  <c r="I23" i="7" s="1"/>
  <c r="L25" i="7"/>
  <c r="K27" i="7"/>
  <c r="J27" i="7" s="1"/>
  <c r="L27" i="7" s="1"/>
  <c r="H8" i="7"/>
  <c r="K11" i="7"/>
  <c r="E12" i="7"/>
  <c r="G12" i="7" s="1"/>
  <c r="I15" i="7"/>
  <c r="I16" i="7" s="1"/>
  <c r="H21" i="7"/>
  <c r="M25" i="7"/>
  <c r="H26" i="7"/>
  <c r="E26" i="7"/>
  <c r="G26" i="7" s="1"/>
  <c r="E18" i="7"/>
  <c r="D22" i="7"/>
  <c r="D23" i="7" s="1"/>
  <c r="Q25" i="7"/>
  <c r="E27" i="7"/>
  <c r="G27" i="7" s="1"/>
  <c r="D15" i="7"/>
  <c r="D16" i="7" s="1"/>
  <c r="K18" i="4"/>
  <c r="T5" i="4"/>
  <c r="O7" i="4" s="1"/>
  <c r="T4" i="4"/>
  <c r="O4" i="4" s="1"/>
  <c r="J11" i="10" s="1"/>
  <c r="M18" i="9" l="1"/>
  <c r="J18" i="9"/>
  <c r="L18" i="9" s="1"/>
  <c r="I42" i="9"/>
  <c r="K20" i="9"/>
  <c r="K21" i="9"/>
  <c r="M21" i="9" s="1"/>
  <c r="Q18" i="9"/>
  <c r="K19" i="9"/>
  <c r="J19" i="9" s="1"/>
  <c r="L19" i="9" s="1"/>
  <c r="I42" i="4"/>
  <c r="Q18" i="4"/>
  <c r="R18" i="4"/>
  <c r="J11" i="4"/>
  <c r="Q11" i="4"/>
  <c r="R11" i="4"/>
  <c r="J15" i="10"/>
  <c r="O7" i="9"/>
  <c r="O7" i="8"/>
  <c r="O7" i="7"/>
  <c r="O4" i="9"/>
  <c r="K4" i="9" s="1"/>
  <c r="O4" i="8"/>
  <c r="K4" i="8" s="1"/>
  <c r="O4" i="7"/>
  <c r="K4" i="7" s="1"/>
  <c r="J4" i="7" s="1"/>
  <c r="L4" i="7" s="1"/>
  <c r="D42" i="9"/>
  <c r="I42" i="8"/>
  <c r="I42" i="7"/>
  <c r="K27" i="9"/>
  <c r="J27" i="9" s="1"/>
  <c r="L27" i="9" s="1"/>
  <c r="M25" i="9"/>
  <c r="K28" i="9"/>
  <c r="Q28" i="9" s="1"/>
  <c r="R25" i="9"/>
  <c r="Q25" i="9"/>
  <c r="J21" i="9"/>
  <c r="L21" i="9" s="1"/>
  <c r="M25" i="8"/>
  <c r="R25" i="8"/>
  <c r="K27" i="8"/>
  <c r="J27" i="8" s="1"/>
  <c r="L27" i="8" s="1"/>
  <c r="K26" i="8"/>
  <c r="M26" i="8" s="1"/>
  <c r="Q25" i="8"/>
  <c r="K28" i="8"/>
  <c r="R28" i="8" s="1"/>
  <c r="J18" i="7"/>
  <c r="L18" i="7" s="1"/>
  <c r="M28" i="7"/>
  <c r="J28" i="7"/>
  <c r="L28" i="7" s="1"/>
  <c r="J26" i="7"/>
  <c r="L26" i="7" s="1"/>
  <c r="K29" i="7"/>
  <c r="K30" i="7" s="1"/>
  <c r="R26" i="7"/>
  <c r="M26" i="7"/>
  <c r="R28" i="7"/>
  <c r="K26" i="9"/>
  <c r="R26" i="9" s="1"/>
  <c r="E9" i="9"/>
  <c r="G9" i="9" s="1"/>
  <c r="J11" i="8"/>
  <c r="L11" i="8" s="1"/>
  <c r="G8" i="8"/>
  <c r="D42" i="8"/>
  <c r="D42" i="7"/>
  <c r="E15" i="9"/>
  <c r="G11" i="9"/>
  <c r="R11" i="9"/>
  <c r="M11" i="9"/>
  <c r="Q11" i="9"/>
  <c r="K13" i="9"/>
  <c r="J11" i="9"/>
  <c r="R20" i="9"/>
  <c r="M20" i="9"/>
  <c r="Q20" i="9"/>
  <c r="J20" i="9"/>
  <c r="L20" i="9" s="1"/>
  <c r="K14" i="9"/>
  <c r="M19" i="9"/>
  <c r="K22" i="9"/>
  <c r="L25" i="9"/>
  <c r="E22" i="9"/>
  <c r="G18" i="9"/>
  <c r="E29" i="9"/>
  <c r="K12" i="9"/>
  <c r="R18" i="8"/>
  <c r="Q18" i="8"/>
  <c r="M18" i="8"/>
  <c r="E22" i="8"/>
  <c r="G18" i="8"/>
  <c r="R20" i="8"/>
  <c r="M20" i="8"/>
  <c r="Q20" i="8"/>
  <c r="E15" i="8"/>
  <c r="G11" i="8"/>
  <c r="G9" i="8"/>
  <c r="R13" i="8"/>
  <c r="Q13" i="8"/>
  <c r="M13" i="8"/>
  <c r="K21" i="8"/>
  <c r="E29" i="8"/>
  <c r="K19" i="8"/>
  <c r="R11" i="8"/>
  <c r="Q11" i="8"/>
  <c r="M11" i="8"/>
  <c r="K12" i="8"/>
  <c r="J18" i="8"/>
  <c r="J13" i="8"/>
  <c r="L13" i="8" s="1"/>
  <c r="K14" i="8"/>
  <c r="L25" i="8"/>
  <c r="R21" i="7"/>
  <c r="Q21" i="7"/>
  <c r="M21" i="7"/>
  <c r="Q11" i="7"/>
  <c r="M11" i="7"/>
  <c r="K12" i="7"/>
  <c r="R11" i="7"/>
  <c r="R18" i="7"/>
  <c r="Q18" i="7"/>
  <c r="M18" i="7"/>
  <c r="K13" i="7"/>
  <c r="J21" i="7"/>
  <c r="L21" i="7" s="1"/>
  <c r="K19" i="7"/>
  <c r="R27" i="7"/>
  <c r="Q27" i="7"/>
  <c r="Q29" i="7" s="1"/>
  <c r="Q30" i="7" s="1"/>
  <c r="M27" i="7"/>
  <c r="J11" i="7"/>
  <c r="E29" i="7"/>
  <c r="K14" i="7"/>
  <c r="E9" i="7"/>
  <c r="G8" i="7"/>
  <c r="K20" i="7"/>
  <c r="E22" i="7"/>
  <c r="G18" i="7"/>
  <c r="E15" i="7"/>
  <c r="K25" i="4"/>
  <c r="K21" i="4"/>
  <c r="K19" i="4"/>
  <c r="K20" i="4"/>
  <c r="J18" i="4"/>
  <c r="K13" i="4"/>
  <c r="K12" i="4"/>
  <c r="K14" i="4"/>
  <c r="K4" i="4"/>
  <c r="R21" i="9" l="1"/>
  <c r="Q21" i="9"/>
  <c r="Q22" i="9" s="1"/>
  <c r="Q23" i="9" s="1"/>
  <c r="Q19" i="9"/>
  <c r="R19" i="9"/>
  <c r="K15" i="4"/>
  <c r="K16" i="4" s="1"/>
  <c r="R19" i="4"/>
  <c r="Q19" i="4"/>
  <c r="Q20" i="4"/>
  <c r="R20" i="4"/>
  <c r="R21" i="4"/>
  <c r="Q21" i="4"/>
  <c r="J25" i="4"/>
  <c r="Q25" i="4"/>
  <c r="R25" i="4"/>
  <c r="J12" i="4"/>
  <c r="Q12" i="4"/>
  <c r="R12" i="4"/>
  <c r="Q14" i="4"/>
  <c r="R14" i="4"/>
  <c r="Q13" i="4"/>
  <c r="R13" i="4"/>
  <c r="K22" i="4"/>
  <c r="K6" i="8"/>
  <c r="M6" i="8" s="1"/>
  <c r="R4" i="7"/>
  <c r="M4" i="7"/>
  <c r="K7" i="7"/>
  <c r="J7" i="7" s="1"/>
  <c r="L7" i="7" s="1"/>
  <c r="K5" i="7"/>
  <c r="R5" i="7" s="1"/>
  <c r="K6" i="7"/>
  <c r="Q6" i="7" s="1"/>
  <c r="K7" i="8"/>
  <c r="M7" i="8" s="1"/>
  <c r="K5" i="8"/>
  <c r="M5" i="8" s="1"/>
  <c r="Q4" i="7"/>
  <c r="J4" i="9"/>
  <c r="L4" i="9" s="1"/>
  <c r="K5" i="9"/>
  <c r="R4" i="9"/>
  <c r="M4" i="9"/>
  <c r="K7" i="9"/>
  <c r="Q4" i="9"/>
  <c r="K6" i="9"/>
  <c r="R4" i="8"/>
  <c r="Q4" i="8"/>
  <c r="M4" i="8"/>
  <c r="J4" i="8"/>
  <c r="L4" i="8" s="1"/>
  <c r="Q27" i="9"/>
  <c r="R27" i="9"/>
  <c r="M27" i="9"/>
  <c r="Q26" i="9"/>
  <c r="K29" i="9"/>
  <c r="R28" i="9"/>
  <c r="M28" i="9"/>
  <c r="J28" i="9"/>
  <c r="L28" i="9" s="1"/>
  <c r="M26" i="9"/>
  <c r="R26" i="8"/>
  <c r="Q26" i="8"/>
  <c r="J28" i="8"/>
  <c r="L28" i="8" s="1"/>
  <c r="Q28" i="8"/>
  <c r="M28" i="8"/>
  <c r="M27" i="8"/>
  <c r="R27" i="8"/>
  <c r="Q27" i="8"/>
  <c r="K29" i="8"/>
  <c r="J26" i="8"/>
  <c r="L26" i="8" s="1"/>
  <c r="K15" i="7"/>
  <c r="K16" i="7" s="1"/>
  <c r="J29" i="7"/>
  <c r="L29" i="7" s="1"/>
  <c r="J22" i="9"/>
  <c r="L22" i="9" s="1"/>
  <c r="J26" i="9"/>
  <c r="R4" i="4"/>
  <c r="G15" i="9"/>
  <c r="E16" i="9"/>
  <c r="H15" i="9"/>
  <c r="R12" i="9"/>
  <c r="J12" i="9"/>
  <c r="L12" i="9" s="1"/>
  <c r="Q12" i="9"/>
  <c r="M12" i="9"/>
  <c r="E23" i="9"/>
  <c r="H22" i="9"/>
  <c r="G22" i="9"/>
  <c r="L11" i="9"/>
  <c r="R13" i="9"/>
  <c r="Q13" i="9"/>
  <c r="M13" i="9"/>
  <c r="J13" i="9"/>
  <c r="L13" i="9" s="1"/>
  <c r="K15" i="9"/>
  <c r="M14" i="9"/>
  <c r="R14" i="9"/>
  <c r="Q14" i="9"/>
  <c r="J14" i="9"/>
  <c r="L14" i="9" s="1"/>
  <c r="E30" i="9"/>
  <c r="H29" i="9"/>
  <c r="G29" i="9"/>
  <c r="K23" i="9"/>
  <c r="M21" i="8"/>
  <c r="R21" i="8"/>
  <c r="Q21" i="8"/>
  <c r="J21" i="8"/>
  <c r="L21" i="8" s="1"/>
  <c r="E23" i="8"/>
  <c r="H22" i="8"/>
  <c r="G22" i="8"/>
  <c r="Q12" i="8"/>
  <c r="M12" i="8"/>
  <c r="R12" i="8"/>
  <c r="J12" i="8"/>
  <c r="R14" i="8"/>
  <c r="Q14" i="8"/>
  <c r="M14" i="8"/>
  <c r="J14" i="8"/>
  <c r="L14" i="8" s="1"/>
  <c r="K15" i="8"/>
  <c r="E30" i="8"/>
  <c r="H29" i="8"/>
  <c r="G29" i="8"/>
  <c r="G15" i="8"/>
  <c r="E16" i="8"/>
  <c r="H15" i="8"/>
  <c r="M19" i="8"/>
  <c r="R19" i="8"/>
  <c r="Q19" i="8"/>
  <c r="J19" i="8"/>
  <c r="L19" i="8" s="1"/>
  <c r="L18" i="8"/>
  <c r="K22" i="8"/>
  <c r="E23" i="7"/>
  <c r="G22" i="7"/>
  <c r="H22" i="7"/>
  <c r="R20" i="7"/>
  <c r="Q20" i="7"/>
  <c r="M20" i="7"/>
  <c r="J20" i="7"/>
  <c r="L20" i="7" s="1"/>
  <c r="J19" i="7"/>
  <c r="M19" i="7"/>
  <c r="R19" i="7"/>
  <c r="Q19" i="7"/>
  <c r="K22" i="7"/>
  <c r="G9" i="7"/>
  <c r="G29" i="7"/>
  <c r="H29" i="7"/>
  <c r="E30" i="7"/>
  <c r="L11" i="7"/>
  <c r="Q13" i="7"/>
  <c r="M13" i="7"/>
  <c r="R13" i="7"/>
  <c r="J13" i="7"/>
  <c r="L13" i="7" s="1"/>
  <c r="E16" i="7"/>
  <c r="G15" i="7"/>
  <c r="H15" i="7"/>
  <c r="R12" i="7"/>
  <c r="Q12" i="7"/>
  <c r="M12" i="7"/>
  <c r="J12" i="7"/>
  <c r="L12" i="7" s="1"/>
  <c r="J14" i="7"/>
  <c r="L14" i="7" s="1"/>
  <c r="R14" i="7"/>
  <c r="M14" i="7"/>
  <c r="Q14" i="7"/>
  <c r="Q4" i="4"/>
  <c r="K6" i="4"/>
  <c r="R6" i="4" s="1"/>
  <c r="K7" i="4"/>
  <c r="R7" i="4" s="1"/>
  <c r="K5" i="4"/>
  <c r="R5" i="4" s="1"/>
  <c r="K27" i="4"/>
  <c r="K28" i="4"/>
  <c r="K26" i="4"/>
  <c r="J21" i="4"/>
  <c r="J20" i="4"/>
  <c r="J4" i="4"/>
  <c r="J19" i="4"/>
  <c r="J14" i="4"/>
  <c r="J13" i="4"/>
  <c r="Q22" i="4" l="1"/>
  <c r="Q23" i="4" s="1"/>
  <c r="Q15" i="4"/>
  <c r="Q16" i="4" s="1"/>
  <c r="J15" i="4"/>
  <c r="J22" i="4"/>
  <c r="M22" i="4" s="1"/>
  <c r="J16" i="4"/>
  <c r="L16" i="4" s="1"/>
  <c r="L15" i="4"/>
  <c r="M15" i="4"/>
  <c r="L22" i="4"/>
  <c r="J23" i="4"/>
  <c r="L23" i="4" s="1"/>
  <c r="K23" i="4"/>
  <c r="Q6" i="8"/>
  <c r="R6" i="8"/>
  <c r="J6" i="8"/>
  <c r="L6" i="8" s="1"/>
  <c r="R6" i="7"/>
  <c r="Q5" i="7"/>
  <c r="J5" i="7"/>
  <c r="L5" i="7" s="1"/>
  <c r="M5" i="7"/>
  <c r="J5" i="8"/>
  <c r="L5" i="8" s="1"/>
  <c r="Q5" i="8"/>
  <c r="K8" i="8"/>
  <c r="M8" i="8" s="1"/>
  <c r="M6" i="7"/>
  <c r="K8" i="9"/>
  <c r="K9" i="9" s="1"/>
  <c r="M9" i="9" s="1"/>
  <c r="Q7" i="8"/>
  <c r="R7" i="8"/>
  <c r="J7" i="8"/>
  <c r="L7" i="8" s="1"/>
  <c r="J6" i="7"/>
  <c r="L6" i="7" s="1"/>
  <c r="R5" i="8"/>
  <c r="M7" i="7"/>
  <c r="Q7" i="7"/>
  <c r="K8" i="7"/>
  <c r="M8" i="7" s="1"/>
  <c r="R7" i="7"/>
  <c r="R6" i="9"/>
  <c r="Q6" i="9"/>
  <c r="M6" i="9"/>
  <c r="J6" i="9"/>
  <c r="L6" i="9" s="1"/>
  <c r="R7" i="9"/>
  <c r="M7" i="9"/>
  <c r="J7" i="9"/>
  <c r="L7" i="9" s="1"/>
  <c r="Q7" i="9"/>
  <c r="Q5" i="9"/>
  <c r="J5" i="9"/>
  <c r="L5" i="9" s="1"/>
  <c r="R5" i="9"/>
  <c r="M5" i="9"/>
  <c r="Q29" i="9"/>
  <c r="Q30" i="9" s="1"/>
  <c r="K30" i="9"/>
  <c r="J23" i="9"/>
  <c r="L23" i="9" s="1"/>
  <c r="M22" i="9"/>
  <c r="Q29" i="8"/>
  <c r="Q30" i="8" s="1"/>
  <c r="K30" i="8"/>
  <c r="J29" i="8"/>
  <c r="L29" i="8" s="1"/>
  <c r="J28" i="4"/>
  <c r="Q28" i="4"/>
  <c r="R28" i="4"/>
  <c r="J27" i="4"/>
  <c r="Q27" i="4"/>
  <c r="R27" i="4"/>
  <c r="J26" i="4"/>
  <c r="R26" i="4"/>
  <c r="Q26" i="4"/>
  <c r="K29" i="4"/>
  <c r="J30" i="7"/>
  <c r="L30" i="7" s="1"/>
  <c r="M29" i="7"/>
  <c r="Q22" i="7"/>
  <c r="Q23" i="7" s="1"/>
  <c r="Q22" i="8"/>
  <c r="Q23" i="8" s="1"/>
  <c r="L26" i="9"/>
  <c r="J29" i="9"/>
  <c r="L29" i="9" s="1"/>
  <c r="Q15" i="9"/>
  <c r="Q16" i="9" s="1"/>
  <c r="Q15" i="7"/>
  <c r="Q16" i="7" s="1"/>
  <c r="Q15" i="8"/>
  <c r="Q16" i="8" s="1"/>
  <c r="J6" i="4"/>
  <c r="K8" i="4"/>
  <c r="K9" i="4" s="1"/>
  <c r="J5" i="4"/>
  <c r="K16" i="9"/>
  <c r="J15" i="9"/>
  <c r="L15" i="9" s="1"/>
  <c r="G30" i="9"/>
  <c r="H30" i="9"/>
  <c r="G16" i="9"/>
  <c r="H16" i="9"/>
  <c r="E42" i="9"/>
  <c r="H23" i="9"/>
  <c r="G23" i="9"/>
  <c r="L12" i="8"/>
  <c r="J15" i="8"/>
  <c r="L15" i="8" s="1"/>
  <c r="G16" i="8"/>
  <c r="H16" i="8"/>
  <c r="E42" i="8"/>
  <c r="G30" i="8"/>
  <c r="H30" i="8"/>
  <c r="H23" i="8"/>
  <c r="G23" i="8"/>
  <c r="K16" i="8"/>
  <c r="J22" i="8"/>
  <c r="L22" i="8" s="1"/>
  <c r="K23" i="8"/>
  <c r="G16" i="7"/>
  <c r="H16" i="7"/>
  <c r="L19" i="7"/>
  <c r="J22" i="7"/>
  <c r="L22" i="7" s="1"/>
  <c r="E42" i="7"/>
  <c r="G23" i="7"/>
  <c r="H23" i="7"/>
  <c r="G30" i="7"/>
  <c r="H30" i="7"/>
  <c r="K23" i="7"/>
  <c r="J15" i="7"/>
  <c r="J7" i="4"/>
  <c r="Q6" i="4"/>
  <c r="Q7" i="4"/>
  <c r="Q5" i="4"/>
  <c r="M23" i="4" l="1"/>
  <c r="M16" i="4"/>
  <c r="Q8" i="7"/>
  <c r="Q9" i="7" s="1"/>
  <c r="M8" i="9"/>
  <c r="Q8" i="8"/>
  <c r="Q9" i="8" s="1"/>
  <c r="K9" i="8"/>
  <c r="M9" i="8" s="1"/>
  <c r="J8" i="7"/>
  <c r="L8" i="7" s="1"/>
  <c r="J8" i="8"/>
  <c r="J9" i="8" s="1"/>
  <c r="K9" i="7"/>
  <c r="K42" i="7" s="1"/>
  <c r="Q8" i="9"/>
  <c r="Q9" i="9" s="1"/>
  <c r="J8" i="9"/>
  <c r="M29" i="9"/>
  <c r="M23" i="9"/>
  <c r="M15" i="9"/>
  <c r="J30" i="8"/>
  <c r="L30" i="8" s="1"/>
  <c r="M29" i="8"/>
  <c r="M22" i="8"/>
  <c r="M15" i="8"/>
  <c r="K30" i="4"/>
  <c r="K42" i="4" s="1"/>
  <c r="Q29" i="4"/>
  <c r="Q30" i="4" s="1"/>
  <c r="J29" i="4"/>
  <c r="M29" i="4" s="1"/>
  <c r="L15" i="7"/>
  <c r="M15" i="7"/>
  <c r="M22" i="7"/>
  <c r="M30" i="7"/>
  <c r="J30" i="9"/>
  <c r="L30" i="9" s="1"/>
  <c r="Q8" i="4"/>
  <c r="Q9" i="4" s="1"/>
  <c r="J8" i="4"/>
  <c r="J9" i="4" s="1"/>
  <c r="K42" i="9"/>
  <c r="J16" i="9"/>
  <c r="L16" i="9" s="1"/>
  <c r="J16" i="8"/>
  <c r="L16" i="8" s="1"/>
  <c r="J23" i="8"/>
  <c r="L23" i="8" s="1"/>
  <c r="J16" i="7"/>
  <c r="J23" i="7"/>
  <c r="L23" i="7" s="1"/>
  <c r="L8" i="8" l="1"/>
  <c r="K42" i="8"/>
  <c r="R42" i="8" s="1"/>
  <c r="M9" i="7"/>
  <c r="J9" i="7"/>
  <c r="J42" i="7" s="1"/>
  <c r="J9" i="9"/>
  <c r="L9" i="9" s="1"/>
  <c r="L8" i="9"/>
  <c r="M30" i="9"/>
  <c r="M16" i="9"/>
  <c r="M30" i="8"/>
  <c r="M23" i="8"/>
  <c r="M16" i="8"/>
  <c r="Q42" i="4"/>
  <c r="R42" i="4"/>
  <c r="L29" i="4"/>
  <c r="J30" i="4"/>
  <c r="L30" i="4" s="1"/>
  <c r="L16" i="7"/>
  <c r="M16" i="7"/>
  <c r="M23" i="7"/>
  <c r="R42" i="9"/>
  <c r="Q42" i="9"/>
  <c r="J42" i="8"/>
  <c r="L9" i="8"/>
  <c r="Q42" i="7"/>
  <c r="R42" i="7"/>
  <c r="J7" i="10" l="1"/>
  <c r="J9" i="10" s="1"/>
  <c r="L9" i="7"/>
  <c r="Q42" i="8"/>
  <c r="J42" i="9"/>
  <c r="M30" i="4"/>
  <c r="J42" i="4"/>
  <c r="H7" i="10" l="1"/>
  <c r="H8" i="10" s="1"/>
  <c r="J8" i="10"/>
  <c r="C29" i="4"/>
  <c r="C22" i="4"/>
  <c r="C15" i="4"/>
  <c r="C8" i="4"/>
  <c r="D28" i="4"/>
  <c r="E28" i="4" s="1"/>
  <c r="G28" i="4" s="1"/>
  <c r="D27" i="4"/>
  <c r="H27" i="4" s="1"/>
  <c r="D26" i="4"/>
  <c r="H26" i="4" s="1"/>
  <c r="D25" i="4"/>
  <c r="E25" i="4" s="1"/>
  <c r="G25" i="4" s="1"/>
  <c r="D21" i="4"/>
  <c r="H21" i="4" s="1"/>
  <c r="D20" i="4"/>
  <c r="H20" i="4" s="1"/>
  <c r="D19" i="4"/>
  <c r="H19" i="4" s="1"/>
  <c r="D18" i="4"/>
  <c r="D14" i="4"/>
  <c r="D13" i="4"/>
  <c r="D12" i="4"/>
  <c r="D11" i="4"/>
  <c r="E4" i="4"/>
  <c r="G4" i="4" s="1"/>
  <c r="E5" i="4"/>
  <c r="G5" i="4" s="1"/>
  <c r="E6" i="4"/>
  <c r="E7" i="4"/>
  <c r="E21" i="4" l="1"/>
  <c r="G21" i="4" s="1"/>
  <c r="E20" i="4"/>
  <c r="G20" i="4" s="1"/>
  <c r="E19" i="4"/>
  <c r="G19" i="4" s="1"/>
  <c r="H28" i="4"/>
  <c r="E26" i="4"/>
  <c r="G26" i="4" s="1"/>
  <c r="L19" i="4"/>
  <c r="L21" i="4"/>
  <c r="M4" i="4"/>
  <c r="E18" i="4"/>
  <c r="E27" i="4"/>
  <c r="G27" i="4" s="1"/>
  <c r="H25" i="4"/>
  <c r="H18" i="4"/>
  <c r="M27" i="4"/>
  <c r="L27" i="4"/>
  <c r="M25" i="4"/>
  <c r="L28" i="4"/>
  <c r="M28" i="4"/>
  <c r="M26" i="4"/>
  <c r="L26" i="4"/>
  <c r="M20" i="4"/>
  <c r="M19" i="4"/>
  <c r="M21" i="4"/>
  <c r="L20" i="4"/>
  <c r="M18" i="4"/>
  <c r="G18" i="4" l="1"/>
  <c r="E22" i="4"/>
  <c r="E23" i="4" s="1"/>
  <c r="E42" i="4" s="1"/>
  <c r="L4" i="4"/>
  <c r="L25" i="4"/>
  <c r="L18" i="4"/>
  <c r="H9" i="10" l="1"/>
  <c r="G22" i="4"/>
  <c r="H22" i="4"/>
  <c r="G29" i="4"/>
  <c r="H29" i="4"/>
  <c r="H30" i="4" l="1"/>
  <c r="H23" i="4"/>
  <c r="G23" i="4"/>
  <c r="H14" i="4" l="1"/>
  <c r="E14" i="4"/>
  <c r="G14" i="4" s="1"/>
  <c r="H13" i="4"/>
  <c r="E13" i="4"/>
  <c r="G13" i="4" s="1"/>
  <c r="H12" i="4"/>
  <c r="E12" i="4"/>
  <c r="G12" i="4" s="1"/>
  <c r="H11" i="4"/>
  <c r="E11" i="4"/>
  <c r="H7" i="4"/>
  <c r="G7" i="4"/>
  <c r="H6" i="4"/>
  <c r="G6" i="4"/>
  <c r="H5" i="4"/>
  <c r="H4" i="4"/>
  <c r="L14" i="4" l="1"/>
  <c r="H9" i="4"/>
  <c r="G8" i="4"/>
  <c r="G15" i="4"/>
  <c r="M11" i="4"/>
  <c r="M13" i="4"/>
  <c r="L13" i="4"/>
  <c r="M5" i="4"/>
  <c r="L5" i="4"/>
  <c r="M7" i="4"/>
  <c r="L7" i="4"/>
  <c r="L6" i="4"/>
  <c r="G11" i="4"/>
  <c r="L12" i="4"/>
  <c r="M14" i="4"/>
  <c r="M6" i="4"/>
  <c r="M12" i="4"/>
  <c r="H8" i="4"/>
  <c r="H15" i="4" l="1"/>
  <c r="G30" i="4"/>
  <c r="M9" i="4"/>
  <c r="G16" i="4"/>
  <c r="M8" i="4"/>
  <c r="L11" i="4"/>
  <c r="H16" i="4" l="1"/>
  <c r="G9" i="4"/>
  <c r="L9" i="4"/>
  <c r="L8" i="4"/>
</calcChain>
</file>

<file path=xl/sharedStrings.xml><?xml version="1.0" encoding="utf-8"?>
<sst xmlns="http://schemas.openxmlformats.org/spreadsheetml/2006/main" count="468" uniqueCount="34">
  <si>
    <t>Manipulate</t>
  </si>
  <si>
    <t>Net Change</t>
  </si>
  <si>
    <t>Enrollment</t>
  </si>
  <si>
    <t>Employee</t>
  </si>
  <si>
    <t>Level</t>
  </si>
  <si>
    <t>EE % Change</t>
  </si>
  <si>
    <t>ER</t>
  </si>
  <si>
    <t>EE</t>
  </si>
  <si>
    <t>Employee &amp; Spouse</t>
  </si>
  <si>
    <t>Employee &amp; Child(ren)</t>
  </si>
  <si>
    <t>Employee &amp; Family</t>
  </si>
  <si>
    <t>Total Monthly</t>
  </si>
  <si>
    <t>Total Annualized</t>
  </si>
  <si>
    <t>2023 Employee Contributions</t>
  </si>
  <si>
    <t>2024 Employee Contributions</t>
  </si>
  <si>
    <t>ER Pays</t>
  </si>
  <si>
    <t>EE Pays</t>
  </si>
  <si>
    <t>Rates</t>
  </si>
  <si>
    <t>Full Time</t>
  </si>
  <si>
    <t>0.75 FTE</t>
  </si>
  <si>
    <t>0.60 FTE</t>
  </si>
  <si>
    <t>0.50 FTE</t>
  </si>
  <si>
    <t>Employee Only</t>
  </si>
  <si>
    <t>Dependents</t>
  </si>
  <si>
    <t>EE $ Change</t>
  </si>
  <si>
    <t>City of Vancouver</t>
  </si>
  <si>
    <t>Current Rates</t>
  </si>
  <si>
    <t>Modeling Cost</t>
  </si>
  <si>
    <t>Total Cost</t>
  </si>
  <si>
    <t>Employer Cost</t>
  </si>
  <si>
    <t>Employee Cost</t>
  </si>
  <si>
    <t>Dependent Cost</t>
  </si>
  <si>
    <t>Opt-Out Credit (FT)</t>
  </si>
  <si>
    <t>Opt-Out Credit (PT)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</si>
</sst>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164" formatCode="&quot;$&quot;#,##0.00"/>
    <numFmt numFmtId="165" formatCode="&quot;$&quot;#,##0"/>
    <numFmt numFmtId="166" formatCode="0.0%"/>
  </numFmts>
  <fonts count="33">
    <font>
      <sz val="11"/>
      <color theme="1"/>
      <name val="MarkPro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6"/>
      <name val="HelveticaNeueLT Std Lt"/>
      <family val="2"/>
    </font>
    <font>
      <i/>
      <sz val="16"/>
      <name val="HelveticaNeueLT Std Lt"/>
      <family val="2"/>
    </font>
    <font>
      <b/>
      <i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 tint="0.34998626667073579"/>
      <name val="Calibri Light"/>
      <family val="2"/>
      <scheme val="major"/>
    </font>
    <font>
      <sz val="24"/>
      <color theme="4"/>
      <name val="Calibri Light"/>
      <family val="2"/>
      <scheme val="major"/>
    </font>
    <font>
      <sz val="28"/>
      <name val="Calibri"/>
      <family val="2"/>
      <scheme val="minor"/>
    </font>
    <font>
      <sz val="14"/>
      <color theme="0" tint="-0.34998626667073579"/>
      <name val="Calibri Light"/>
      <family val="2"/>
      <scheme val="major"/>
    </font>
    <font>
      <b/>
      <sz val="14"/>
      <name val="Lato"/>
      <family val="2"/>
    </font>
    <font>
      <sz val="14"/>
      <name val="Calibri Light"/>
      <family val="2"/>
      <scheme val="major"/>
    </font>
    <font>
      <b/>
      <sz val="9"/>
      <color theme="0"/>
      <name val="Calibri"/>
      <family val="2"/>
      <scheme val="minor"/>
    </font>
    <font>
      <b/>
      <sz val="14"/>
      <color theme="0"/>
      <name val="Lato"/>
      <family val="2"/>
    </font>
    <font>
      <b/>
      <sz val="14"/>
      <color theme="1"/>
      <name val="Lato"/>
      <family val="2"/>
    </font>
    <font>
      <sz val="14"/>
      <color theme="1" tint="0.34998626667073579"/>
      <name val="Lato"/>
      <family val="2"/>
    </font>
    <font>
      <sz val="20"/>
      <color theme="0" tint="-0.34998626667073579"/>
      <name val="Calibri"/>
      <family val="2"/>
      <scheme val="minor"/>
    </font>
    <font>
      <sz val="12"/>
      <name val="Lato Light"/>
      <family val="2"/>
    </font>
    <font>
      <sz val="12"/>
      <color theme="1" tint="0.34998626667073579"/>
      <name val="Lato Light"/>
      <family val="2"/>
    </font>
    <font>
      <sz val="11"/>
      <name val="Lato Light"/>
      <family val="2"/>
    </font>
    <font>
      <sz val="12"/>
      <color theme="0" tint="-0.34998626667073579"/>
      <name val="Calibri"/>
      <family val="2"/>
      <scheme val="minor"/>
    </font>
    <font>
      <sz val="11"/>
      <color theme="1" tint="0.34998626667073579"/>
      <name val="Lato Light"/>
      <family val="2"/>
    </font>
    <font>
      <sz val="14"/>
      <color theme="1" tint="0.34998626667073579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EDF7F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4AA5D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4AA5D9"/>
      </left>
      <right/>
      <top style="thin">
        <color rgb="FF4AA5D9"/>
      </top>
      <bottom/>
      <diagonal/>
    </border>
    <border>
      <left style="thin">
        <color rgb="FF4AA5D9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auto="1"/>
      </right>
      <top/>
      <bottom style="dashed">
        <color indexed="64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4AA5D9"/>
      </left>
      <right style="thin">
        <color rgb="FF4AA5D9"/>
      </right>
      <top style="thin">
        <color rgb="FF4AA5D9"/>
      </top>
      <bottom/>
      <diagonal/>
    </border>
    <border>
      <left/>
      <right/>
      <top/>
      <bottom style="dashed">
        <color theme="1" tint="0.34998626667073579"/>
      </bottom>
      <diagonal/>
    </border>
    <border>
      <left style="thin">
        <color rgb="FF4AA5D9"/>
      </left>
      <right style="thin">
        <color rgb="FF4AA5D9"/>
      </right>
      <top/>
      <bottom/>
      <diagonal/>
    </border>
    <border>
      <left style="medium">
        <color rgb="FF4AA5D9"/>
      </left>
      <right style="thin">
        <color rgb="FF4AA5D9"/>
      </right>
      <top/>
      <bottom/>
      <diagonal/>
    </border>
    <border>
      <left style="medium">
        <color rgb="FF4AA5D9"/>
      </left>
      <right style="thin">
        <color rgb="FF4AA5D9"/>
      </right>
      <top/>
      <bottom style="dashed">
        <color theme="1" tint="0.34998626667073579"/>
      </bottom>
      <diagonal/>
    </border>
    <border>
      <left style="thin">
        <color rgb="FF4AA5D9"/>
      </left>
      <right style="thin">
        <color rgb="FF4AA5D9"/>
      </right>
      <top/>
      <bottom style="dashed">
        <color theme="1" tint="0.34998626667073579"/>
      </bottom>
      <diagonal/>
    </border>
    <border>
      <left/>
      <right/>
      <top style="thin">
        <color rgb="FF4AA5D9"/>
      </top>
      <bottom/>
      <diagonal/>
    </border>
    <border>
      <left style="thin">
        <color rgb="FF4AA5D9"/>
      </left>
      <right style="thin">
        <color rgb="FF4AA5D9"/>
      </right>
      <top style="dashed">
        <color theme="1" tint="0.34998626667073579"/>
      </top>
      <bottom/>
      <diagonal/>
    </border>
    <border>
      <left style="thin">
        <color rgb="FF4AA5D9"/>
      </left>
      <right style="thin">
        <color rgb="FF4AA5D9"/>
      </right>
      <top/>
      <bottom style="thin">
        <color rgb="FF4AA5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dashed">
        <color indexed="64"/>
      </top>
      <bottom/>
      <diagonal/>
    </border>
    <border>
      <left style="medium">
        <color rgb="FF4AA5D9"/>
      </left>
      <right style="medium">
        <color rgb="FF4AA5D9"/>
      </right>
      <top style="medium">
        <color rgb="FF4AA5D9"/>
      </top>
      <bottom/>
      <diagonal/>
    </border>
    <border>
      <left style="medium">
        <color rgb="FF4AA5D9"/>
      </left>
      <right style="medium">
        <color rgb="FF4AA5D9"/>
      </right>
      <top/>
      <bottom/>
      <diagonal/>
    </border>
    <border>
      <left style="medium">
        <color rgb="FF4AA5D9"/>
      </left>
      <right style="medium">
        <color rgb="FF4AA5D9"/>
      </right>
      <top/>
      <bottom style="medium">
        <color rgb="FF4AA5D9"/>
      </bottom>
      <diagonal/>
    </border>
    <border>
      <left style="medium">
        <color rgb="FF4AA5D9"/>
      </left>
      <right/>
      <top/>
      <bottom/>
      <diagonal/>
    </border>
  </borders>
  <cellStyleXfs count="11">
    <xf numFmtId="0" fontId="0" fillId="0" borderId="0"/>
    <xf numFmtId="0" fontId="2" fillId="0" borderId="0"/>
    <xf numFmtId="0" fontId="11" fillId="0" borderId="0"/>
    <xf numFmtId="0" fontId="16" fillId="0" borderId="0" applyFill="0" applyBorder="0">
      <alignment vertical="center"/>
    </xf>
    <xf numFmtId="0" fontId="17" fillId="0" borderId="0" applyNumberFormat="0" applyFill="0" applyBorder="0" applyAlignment="0" applyProtection="0"/>
    <xf numFmtId="0" fontId="19" fillId="0" borderId="39" applyNumberFormat="0" applyFill="0" applyProtection="0">
      <alignment vertical="center"/>
    </xf>
    <xf numFmtId="0" fontId="22" fillId="6" borderId="0">
      <alignment horizontal="center" vertical="center"/>
    </xf>
    <xf numFmtId="5" fontId="26" fillId="0" borderId="42">
      <alignment horizontal="center" vertical="center"/>
    </xf>
    <xf numFmtId="9" fontId="1" fillId="0" borderId="0" applyFont="0" applyFill="0" applyBorder="0" applyAlignment="0" applyProtection="0"/>
    <xf numFmtId="9" fontId="30" fillId="0" borderId="0">
      <alignment horizontal="left" vertical="center" indent="1"/>
    </xf>
    <xf numFmtId="0" fontId="1" fillId="0" borderId="0"/>
  </cellStyleXfs>
  <cellXfs count="286">
    <xf numFmtId="0" fontId="0" fillId="0" borderId="0" xfId="0"/>
    <xf numFmtId="0" fontId="2" fillId="0" borderId="0" xfId="1"/>
    <xf numFmtId="0" fontId="5" fillId="0" borderId="2" xfId="1" applyFont="1" applyBorder="1"/>
    <xf numFmtId="0" fontId="5" fillId="0" borderId="3" xfId="1" applyFont="1" applyBorder="1"/>
    <xf numFmtId="0" fontId="6" fillId="0" borderId="3" xfId="1" applyFont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7" fillId="3" borderId="11" xfId="1" applyFont="1" applyFill="1" applyBorder="1"/>
    <xf numFmtId="0" fontId="2" fillId="3" borderId="12" xfId="1" applyFill="1" applyBorder="1"/>
    <xf numFmtId="0" fontId="2" fillId="3" borderId="13" xfId="1" applyFill="1" applyBorder="1" applyAlignment="1">
      <alignment horizontal="center"/>
    </xf>
    <xf numFmtId="2" fontId="2" fillId="3" borderId="14" xfId="1" applyNumberFormat="1" applyFill="1" applyBorder="1"/>
    <xf numFmtId="0" fontId="2" fillId="3" borderId="12" xfId="1" applyFill="1" applyBorder="1" applyAlignment="1">
      <alignment horizontal="center"/>
    </xf>
    <xf numFmtId="0" fontId="9" fillId="3" borderId="14" xfId="1" applyFont="1" applyFill="1" applyBorder="1"/>
    <xf numFmtId="2" fontId="2" fillId="3" borderId="12" xfId="1" applyNumberFormat="1" applyFill="1" applyBorder="1"/>
    <xf numFmtId="0" fontId="2" fillId="3" borderId="13" xfId="1" applyFill="1" applyBorder="1"/>
    <xf numFmtId="2" fontId="8" fillId="3" borderId="16" xfId="1" applyNumberFormat="1" applyFont="1" applyFill="1" applyBorder="1"/>
    <xf numFmtId="0" fontId="2" fillId="0" borderId="17" xfId="1" applyBorder="1"/>
    <xf numFmtId="0" fontId="2" fillId="0" borderId="18" xfId="1" applyBorder="1"/>
    <xf numFmtId="1" fontId="8" fillId="0" borderId="19" xfId="1" applyNumberFormat="1" applyFont="1" applyBorder="1" applyAlignment="1">
      <alignment horizontal="center"/>
    </xf>
    <xf numFmtId="164" fontId="8" fillId="0" borderId="20" xfId="1" applyNumberFormat="1" applyFont="1" applyBorder="1"/>
    <xf numFmtId="164" fontId="8" fillId="0" borderId="18" xfId="1" applyNumberFormat="1" applyFont="1" applyBorder="1"/>
    <xf numFmtId="164" fontId="8" fillId="2" borderId="18" xfId="1" applyNumberFormat="1" applyFont="1" applyFill="1" applyBorder="1"/>
    <xf numFmtId="9" fontId="2" fillId="2" borderId="18" xfId="1" applyNumberFormat="1" applyFill="1" applyBorder="1" applyAlignment="1">
      <alignment horizontal="center"/>
    </xf>
    <xf numFmtId="9" fontId="8" fillId="2" borderId="19" xfId="1" applyNumberFormat="1" applyFont="1" applyFill="1" applyBorder="1" applyAlignment="1">
      <alignment horizontal="center"/>
    </xf>
    <xf numFmtId="164" fontId="2" fillId="0" borderId="20" xfId="1" applyNumberFormat="1" applyBorder="1"/>
    <xf numFmtId="164" fontId="8" fillId="2" borderId="19" xfId="1" applyNumberFormat="1" applyFont="1" applyFill="1" applyBorder="1"/>
    <xf numFmtId="10" fontId="8" fillId="2" borderId="19" xfId="1" applyNumberFormat="1" applyFont="1" applyFill="1" applyBorder="1"/>
    <xf numFmtId="164" fontId="8" fillId="0" borderId="21" xfId="1" applyNumberFormat="1" applyFont="1" applyBorder="1"/>
    <xf numFmtId="164" fontId="2" fillId="0" borderId="0" xfId="1" applyNumberFormat="1"/>
    <xf numFmtId="0" fontId="2" fillId="0" borderId="22" xfId="1" applyBorder="1"/>
    <xf numFmtId="0" fontId="3" fillId="0" borderId="19" xfId="1" applyFont="1" applyBorder="1" applyAlignment="1">
      <alignment horizontal="center"/>
    </xf>
    <xf numFmtId="165" fontId="8" fillId="0" borderId="20" xfId="1" applyNumberFormat="1" applyFont="1" applyBorder="1"/>
    <xf numFmtId="165" fontId="8" fillId="0" borderId="23" xfId="1" applyNumberFormat="1" applyFont="1" applyBorder="1"/>
    <xf numFmtId="165" fontId="8" fillId="2" borderId="18" xfId="1" applyNumberFormat="1" applyFont="1" applyFill="1" applyBorder="1"/>
    <xf numFmtId="165" fontId="8" fillId="2" borderId="19" xfId="1" applyNumberFormat="1" applyFont="1" applyFill="1" applyBorder="1"/>
    <xf numFmtId="0" fontId="2" fillId="0" borderId="24" xfId="1" applyBorder="1"/>
    <xf numFmtId="0" fontId="7" fillId="3" borderId="25" xfId="1" applyFont="1" applyFill="1" applyBorder="1"/>
    <xf numFmtId="0" fontId="2" fillId="3" borderId="18" xfId="1" applyFill="1" applyBorder="1"/>
    <xf numFmtId="0" fontId="3" fillId="3" borderId="19" xfId="1" applyFont="1" applyFill="1" applyBorder="1" applyAlignment="1">
      <alignment horizontal="center"/>
    </xf>
    <xf numFmtId="164" fontId="3" fillId="3" borderId="20" xfId="1" applyNumberFormat="1" applyFont="1" applyFill="1" applyBorder="1"/>
    <xf numFmtId="164" fontId="3" fillId="3" borderId="24" xfId="1" applyNumberFormat="1" applyFont="1" applyFill="1" applyBorder="1"/>
    <xf numFmtId="164" fontId="3" fillId="3" borderId="18" xfId="1" applyNumberFormat="1" applyFont="1" applyFill="1" applyBorder="1"/>
    <xf numFmtId="9" fontId="2" fillId="3" borderId="18" xfId="1" applyNumberFormat="1" applyFill="1" applyBorder="1" applyAlignment="1">
      <alignment horizontal="center"/>
    </xf>
    <xf numFmtId="9" fontId="8" fillId="3" borderId="19" xfId="1" applyNumberFormat="1" applyFont="1" applyFill="1" applyBorder="1" applyAlignment="1">
      <alignment horizontal="center"/>
    </xf>
    <xf numFmtId="1" fontId="3" fillId="3" borderId="26" xfId="1" applyNumberFormat="1" applyFont="1" applyFill="1" applyBorder="1" applyAlignment="1">
      <alignment horizontal="center"/>
    </xf>
    <xf numFmtId="164" fontId="2" fillId="3" borderId="20" xfId="1" applyNumberFormat="1" applyFill="1" applyBorder="1"/>
    <xf numFmtId="164" fontId="8" fillId="3" borderId="18" xfId="1" applyNumberFormat="1" applyFont="1" applyFill="1" applyBorder="1"/>
    <xf numFmtId="164" fontId="8" fillId="3" borderId="19" xfId="1" applyNumberFormat="1" applyFont="1" applyFill="1" applyBorder="1"/>
    <xf numFmtId="10" fontId="8" fillId="3" borderId="19" xfId="1" applyNumberFormat="1" applyFont="1" applyFill="1" applyBorder="1"/>
    <xf numFmtId="164" fontId="8" fillId="3" borderId="21" xfId="1" applyNumberFormat="1" applyFont="1" applyFill="1" applyBorder="1"/>
    <xf numFmtId="0" fontId="8" fillId="0" borderId="19" xfId="1" applyFont="1" applyBorder="1" applyAlignment="1">
      <alignment horizontal="center"/>
    </xf>
    <xf numFmtId="9" fontId="8" fillId="2" borderId="18" xfId="1" applyNumberFormat="1" applyFont="1" applyFill="1" applyBorder="1" applyAlignment="1">
      <alignment horizontal="center"/>
    </xf>
    <xf numFmtId="0" fontId="8" fillId="0" borderId="0" xfId="1" applyFont="1"/>
    <xf numFmtId="0" fontId="8" fillId="0" borderId="17" xfId="1" applyFont="1" applyBorder="1"/>
    <xf numFmtId="0" fontId="8" fillId="0" borderId="18" xfId="1" applyFont="1" applyBorder="1"/>
    <xf numFmtId="6" fontId="10" fillId="0" borderId="1" xfId="1" applyNumberFormat="1" applyFont="1" applyBorder="1" applyAlignment="1">
      <alignment horizontal="center"/>
    </xf>
    <xf numFmtId="2" fontId="2" fillId="0" borderId="0" xfId="1" applyNumberFormat="1"/>
    <xf numFmtId="2" fontId="8" fillId="0" borderId="0" xfId="1" applyNumberFormat="1" applyFont="1"/>
    <xf numFmtId="6" fontId="2" fillId="0" borderId="0" xfId="1" applyNumberFormat="1"/>
    <xf numFmtId="0" fontId="1" fillId="0" borderId="0" xfId="1" applyFont="1"/>
    <xf numFmtId="0" fontId="12" fillId="0" borderId="29" xfId="2" applyFont="1" applyBorder="1" applyAlignment="1">
      <alignment horizontal="left" vertical="center" indent="1"/>
    </xf>
    <xf numFmtId="0" fontId="12" fillId="0" borderId="30" xfId="2" applyFont="1" applyBorder="1" applyAlignment="1">
      <alignment horizontal="left" vertical="center" indent="1"/>
    </xf>
    <xf numFmtId="0" fontId="13" fillId="0" borderId="30" xfId="2" applyFont="1" applyBorder="1" applyAlignment="1">
      <alignment horizontal="left" vertical="center" indent="3"/>
    </xf>
    <xf numFmtId="1" fontId="3" fillId="0" borderId="19" xfId="1" applyNumberFormat="1" applyFont="1" applyBorder="1" applyAlignment="1">
      <alignment horizontal="center"/>
    </xf>
    <xf numFmtId="2" fontId="2" fillId="3" borderId="14" xfId="1" applyNumberFormat="1" applyFill="1" applyBorder="1" applyAlignment="1">
      <alignment horizontal="center"/>
    </xf>
    <xf numFmtId="2" fontId="2" fillId="3" borderId="15" xfId="1" applyNumberFormat="1" applyFill="1" applyBorder="1" applyAlignment="1">
      <alignment horizontal="center"/>
    </xf>
    <xf numFmtId="164" fontId="8" fillId="0" borderId="20" xfId="1" applyNumberFormat="1" applyFont="1" applyBorder="1" applyAlignment="1">
      <alignment horizontal="center"/>
    </xf>
    <xf numFmtId="164" fontId="8" fillId="0" borderId="18" xfId="1" applyNumberFormat="1" applyFont="1" applyBorder="1" applyAlignment="1">
      <alignment horizontal="center"/>
    </xf>
    <xf numFmtId="164" fontId="8" fillId="2" borderId="18" xfId="1" applyNumberFormat="1" applyFont="1" applyFill="1" applyBorder="1" applyAlignment="1">
      <alignment horizontal="center"/>
    </xf>
    <xf numFmtId="165" fontId="8" fillId="0" borderId="20" xfId="1" applyNumberFormat="1" applyFont="1" applyBorder="1" applyAlignment="1">
      <alignment horizontal="center"/>
    </xf>
    <xf numFmtId="165" fontId="8" fillId="0" borderId="23" xfId="1" applyNumberFormat="1" applyFont="1" applyBorder="1" applyAlignment="1">
      <alignment horizontal="center"/>
    </xf>
    <xf numFmtId="165" fontId="8" fillId="2" borderId="18" xfId="1" applyNumberFormat="1" applyFont="1" applyFill="1" applyBorder="1" applyAlignment="1">
      <alignment horizontal="center"/>
    </xf>
    <xf numFmtId="164" fontId="3" fillId="3" borderId="20" xfId="1" applyNumberFormat="1" applyFont="1" applyFill="1" applyBorder="1" applyAlignment="1">
      <alignment horizontal="center"/>
    </xf>
    <xf numFmtId="164" fontId="3" fillId="3" borderId="24" xfId="1" applyNumberFormat="1" applyFont="1" applyFill="1" applyBorder="1" applyAlignment="1">
      <alignment horizontal="center"/>
    </xf>
    <xf numFmtId="164" fontId="3" fillId="3" borderId="18" xfId="1" applyNumberFormat="1" applyFont="1" applyFill="1" applyBorder="1" applyAlignment="1">
      <alignment horizontal="center"/>
    </xf>
    <xf numFmtId="165" fontId="8" fillId="0" borderId="26" xfId="1" applyNumberFormat="1" applyFont="1" applyBorder="1" applyAlignment="1">
      <alignment horizontal="center"/>
    </xf>
    <xf numFmtId="6" fontId="10" fillId="0" borderId="27" xfId="1" applyNumberFormat="1" applyFont="1" applyBorder="1" applyAlignment="1">
      <alignment horizontal="center"/>
    </xf>
    <xf numFmtId="164" fontId="8" fillId="2" borderId="19" xfId="1" applyNumberFormat="1" applyFont="1" applyFill="1" applyBorder="1" applyAlignment="1">
      <alignment horizontal="center"/>
    </xf>
    <xf numFmtId="164" fontId="8" fillId="0" borderId="21" xfId="1" applyNumberFormat="1" applyFont="1" applyBorder="1" applyAlignment="1">
      <alignment horizontal="center"/>
    </xf>
    <xf numFmtId="165" fontId="8" fillId="2" borderId="19" xfId="1" applyNumberFormat="1" applyFont="1" applyFill="1" applyBorder="1" applyAlignment="1">
      <alignment horizontal="center"/>
    </xf>
    <xf numFmtId="164" fontId="2" fillId="3" borderId="20" xfId="1" applyNumberFormat="1" applyFill="1" applyBorder="1" applyAlignment="1">
      <alignment horizontal="center"/>
    </xf>
    <xf numFmtId="164" fontId="8" fillId="3" borderId="18" xfId="1" applyNumberFormat="1" applyFont="1" applyFill="1" applyBorder="1" applyAlignment="1">
      <alignment horizontal="center"/>
    </xf>
    <xf numFmtId="164" fontId="8" fillId="3" borderId="19" xfId="1" applyNumberFormat="1" applyFont="1" applyFill="1" applyBorder="1" applyAlignment="1">
      <alignment horizontal="center"/>
    </xf>
    <xf numFmtId="10" fontId="8" fillId="3" borderId="19" xfId="1" applyNumberFormat="1" applyFont="1" applyFill="1" applyBorder="1" applyAlignment="1">
      <alignment horizontal="center"/>
    </xf>
    <xf numFmtId="164" fontId="8" fillId="3" borderId="21" xfId="1" applyNumberFormat="1" applyFont="1" applyFill="1" applyBorder="1" applyAlignment="1">
      <alignment horizontal="center"/>
    </xf>
    <xf numFmtId="0" fontId="2" fillId="4" borderId="6" xfId="1" applyFill="1" applyBorder="1"/>
    <xf numFmtId="0" fontId="14" fillId="4" borderId="8" xfId="1" applyFont="1" applyFill="1" applyBorder="1" applyAlignment="1">
      <alignment horizontal="center"/>
    </xf>
    <xf numFmtId="2" fontId="14" fillId="4" borderId="8" xfId="1" applyNumberFormat="1" applyFont="1" applyFill="1" applyBorder="1" applyAlignment="1">
      <alignment horizontal="center"/>
    </xf>
    <xf numFmtId="0" fontId="14" fillId="5" borderId="7" xfId="1" applyFont="1" applyFill="1" applyBorder="1" applyAlignment="1">
      <alignment horizontal="center"/>
    </xf>
    <xf numFmtId="164" fontId="8" fillId="2" borderId="34" xfId="1" applyNumberFormat="1" applyFont="1" applyFill="1" applyBorder="1"/>
    <xf numFmtId="10" fontId="8" fillId="0" borderId="21" xfId="1" applyNumberFormat="1" applyFont="1" applyBorder="1" applyAlignment="1">
      <alignment horizontal="center"/>
    </xf>
    <xf numFmtId="166" fontId="8" fillId="0" borderId="21" xfId="1" applyNumberFormat="1" applyFont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10" fontId="10" fillId="0" borderId="28" xfId="1" applyNumberFormat="1" applyFont="1" applyBorder="1" applyAlignment="1">
      <alignment horizontal="center"/>
    </xf>
    <xf numFmtId="0" fontId="15" fillId="0" borderId="0" xfId="1" applyFont="1"/>
    <xf numFmtId="1" fontId="15" fillId="0" borderId="0" xfId="1" applyNumberFormat="1" applyFont="1"/>
    <xf numFmtId="10" fontId="15" fillId="0" borderId="0" xfId="1" applyNumberFormat="1" applyFont="1"/>
    <xf numFmtId="165" fontId="15" fillId="0" borderId="0" xfId="1" applyNumberFormat="1" applyFont="1"/>
    <xf numFmtId="164" fontId="15" fillId="0" borderId="0" xfId="1" applyNumberFormat="1" applyFont="1"/>
    <xf numFmtId="2" fontId="15" fillId="0" borderId="0" xfId="1" applyNumberFormat="1" applyFont="1"/>
    <xf numFmtId="165" fontId="10" fillId="0" borderId="1" xfId="1" applyNumberFormat="1" applyFont="1" applyBorder="1" applyAlignment="1">
      <alignment horizontal="center"/>
    </xf>
    <xf numFmtId="0" fontId="16" fillId="0" borderId="0" xfId="3" applyProtection="1">
      <alignment vertical="center"/>
      <protection locked="0"/>
    </xf>
    <xf numFmtId="0" fontId="16" fillId="0" borderId="0" xfId="3">
      <alignment vertical="center"/>
    </xf>
    <xf numFmtId="0" fontId="18" fillId="0" borderId="0" xfId="4" applyFont="1" applyProtection="1">
      <protection locked="0"/>
    </xf>
    <xf numFmtId="0" fontId="16" fillId="0" borderId="40" xfId="3" applyBorder="1">
      <alignment vertical="center"/>
    </xf>
    <xf numFmtId="0" fontId="16" fillId="0" borderId="0" xfId="3" applyBorder="1">
      <alignment vertical="center"/>
    </xf>
    <xf numFmtId="0" fontId="21" fillId="0" borderId="0" xfId="5" applyFont="1" applyBorder="1" applyProtection="1">
      <alignment vertical="center"/>
      <protection locked="0"/>
    </xf>
    <xf numFmtId="0" fontId="19" fillId="0" borderId="0" xfId="5" applyBorder="1" applyProtection="1">
      <alignment vertical="center"/>
      <protection locked="0"/>
    </xf>
    <xf numFmtId="0" fontId="23" fillId="4" borderId="41" xfId="6" applyFont="1" applyFill="1" applyBorder="1" applyAlignment="1">
      <alignment horizontal="center" vertical="center" wrapText="1"/>
    </xf>
    <xf numFmtId="0" fontId="24" fillId="0" borderId="0" xfId="3" applyFont="1" applyAlignment="1" applyProtection="1">
      <protection locked="0"/>
    </xf>
    <xf numFmtId="0" fontId="23" fillId="7" borderId="41" xfId="6" applyFont="1" applyFill="1" applyBorder="1" applyAlignment="1">
      <alignment horizontal="center" vertical="center" wrapText="1"/>
    </xf>
    <xf numFmtId="0" fontId="25" fillId="0" borderId="0" xfId="3" applyFont="1">
      <alignment vertical="center"/>
    </xf>
    <xf numFmtId="5" fontId="27" fillId="0" borderId="43" xfId="7" applyFont="1" applyBorder="1">
      <alignment horizontal="center" vertical="center"/>
    </xf>
    <xf numFmtId="5" fontId="27" fillId="0" borderId="0" xfId="7" applyFont="1" applyBorder="1" applyProtection="1">
      <alignment horizontal="center" vertical="center"/>
      <protection locked="0"/>
    </xf>
    <xf numFmtId="5" fontId="27" fillId="0" borderId="44" xfId="7" applyFont="1" applyBorder="1">
      <alignment horizontal="center" vertical="center"/>
    </xf>
    <xf numFmtId="0" fontId="28" fillId="0" borderId="0" xfId="3" applyFont="1">
      <alignment vertical="center"/>
    </xf>
    <xf numFmtId="5" fontId="27" fillId="0" borderId="45" xfId="7" applyFont="1" applyBorder="1">
      <alignment horizontal="center" vertical="center"/>
    </xf>
    <xf numFmtId="5" fontId="27" fillId="0" borderId="46" xfId="7" applyFont="1" applyBorder="1">
      <alignment horizontal="center" vertical="center"/>
    </xf>
    <xf numFmtId="9" fontId="29" fillId="0" borderId="0" xfId="8" applyFont="1" applyAlignment="1" applyProtection="1">
      <alignment horizontal="left" vertical="center" indent="1"/>
      <protection locked="0"/>
    </xf>
    <xf numFmtId="5" fontId="29" fillId="0" borderId="47" xfId="9" applyNumberFormat="1" applyFont="1" applyBorder="1" applyAlignment="1">
      <alignment vertical="center"/>
    </xf>
    <xf numFmtId="0" fontId="31" fillId="0" borderId="0" xfId="3" applyFont="1" applyAlignment="1">
      <alignment horizontal="center" vertical="center"/>
    </xf>
    <xf numFmtId="5" fontId="29" fillId="0" borderId="48" xfId="9" applyNumberFormat="1" applyFont="1" applyBorder="1" applyAlignment="1">
      <alignment vertical="center"/>
    </xf>
    <xf numFmtId="0" fontId="29" fillId="0" borderId="0" xfId="3" applyFont="1" applyProtection="1">
      <alignment vertical="center"/>
      <protection locked="0"/>
    </xf>
    <xf numFmtId="10" fontId="29" fillId="0" borderId="0" xfId="9" applyNumberFormat="1" applyFont="1" applyAlignment="1">
      <alignment vertical="center"/>
    </xf>
    <xf numFmtId="0" fontId="31" fillId="0" borderId="0" xfId="3" applyFont="1">
      <alignment vertical="center"/>
    </xf>
    <xf numFmtId="10" fontId="29" fillId="0" borderId="49" xfId="9" applyNumberFormat="1" applyFont="1" applyBorder="1" applyAlignment="1">
      <alignment vertical="center"/>
    </xf>
    <xf numFmtId="164" fontId="8" fillId="0" borderId="0" xfId="1" applyNumberFormat="1" applyFont="1"/>
    <xf numFmtId="0" fontId="5" fillId="0" borderId="2" xfId="10" applyFont="1" applyBorder="1"/>
    <xf numFmtId="0" fontId="5" fillId="0" borderId="3" xfId="10" applyFont="1" applyBorder="1"/>
    <xf numFmtId="0" fontId="6" fillId="0" borderId="3" xfId="10" applyFont="1" applyBorder="1" applyAlignment="1">
      <alignment horizontal="center"/>
    </xf>
    <xf numFmtId="0" fontId="15" fillId="0" borderId="0" xfId="10" applyFont="1"/>
    <xf numFmtId="0" fontId="1" fillId="0" borderId="0" xfId="10"/>
    <xf numFmtId="0" fontId="1" fillId="4" borderId="6" xfId="10" applyFill="1" applyBorder="1"/>
    <xf numFmtId="0" fontId="14" fillId="4" borderId="8" xfId="10" applyFont="1" applyFill="1" applyBorder="1" applyAlignment="1">
      <alignment horizontal="center"/>
    </xf>
    <xf numFmtId="2" fontId="14" fillId="4" borderId="8" xfId="10" applyNumberFormat="1" applyFont="1" applyFill="1" applyBorder="1" applyAlignment="1">
      <alignment horizontal="center"/>
    </xf>
    <xf numFmtId="0" fontId="4" fillId="2" borderId="7" xfId="10" applyFont="1" applyFill="1" applyBorder="1" applyAlignment="1">
      <alignment horizontal="center"/>
    </xf>
    <xf numFmtId="0" fontId="14" fillId="5" borderId="7" xfId="10" applyFont="1" applyFill="1" applyBorder="1" applyAlignment="1">
      <alignment horizontal="center"/>
    </xf>
    <xf numFmtId="0" fontId="4" fillId="2" borderId="10" xfId="10" applyFont="1" applyFill="1" applyBorder="1" applyAlignment="1">
      <alignment horizontal="center"/>
    </xf>
    <xf numFmtId="0" fontId="7" fillId="3" borderId="11" xfId="10" applyFont="1" applyFill="1" applyBorder="1"/>
    <xf numFmtId="0" fontId="1" fillId="3" borderId="12" xfId="10" applyFill="1" applyBorder="1"/>
    <xf numFmtId="0" fontId="1" fillId="3" borderId="13" xfId="10" applyFill="1" applyBorder="1" applyAlignment="1">
      <alignment horizontal="center"/>
    </xf>
    <xf numFmtId="2" fontId="1" fillId="3" borderId="14" xfId="10" applyNumberFormat="1" applyFill="1" applyBorder="1" applyAlignment="1">
      <alignment horizontal="center"/>
    </xf>
    <xf numFmtId="2" fontId="1" fillId="3" borderId="15" xfId="10" applyNumberFormat="1" applyFill="1" applyBorder="1" applyAlignment="1">
      <alignment horizontal="center"/>
    </xf>
    <xf numFmtId="0" fontId="1" fillId="3" borderId="12" xfId="10" applyFill="1" applyBorder="1" applyAlignment="1">
      <alignment horizontal="center"/>
    </xf>
    <xf numFmtId="0" fontId="9" fillId="3" borderId="14" xfId="10" applyFont="1" applyFill="1" applyBorder="1"/>
    <xf numFmtId="2" fontId="1" fillId="3" borderId="12" xfId="10" applyNumberFormat="1" applyFill="1" applyBorder="1"/>
    <xf numFmtId="2" fontId="1" fillId="3" borderId="14" xfId="10" applyNumberFormat="1" applyFill="1" applyBorder="1"/>
    <xf numFmtId="0" fontId="1" fillId="3" borderId="13" xfId="10" applyFill="1" applyBorder="1"/>
    <xf numFmtId="2" fontId="8" fillId="3" borderId="16" xfId="10" applyNumberFormat="1" applyFont="1" applyFill="1" applyBorder="1"/>
    <xf numFmtId="0" fontId="1" fillId="0" borderId="17" xfId="10" applyBorder="1"/>
    <xf numFmtId="0" fontId="1" fillId="0" borderId="18" xfId="10" applyBorder="1"/>
    <xf numFmtId="1" fontId="8" fillId="0" borderId="19" xfId="10" applyNumberFormat="1" applyFont="1" applyBorder="1" applyAlignment="1">
      <alignment horizontal="center"/>
    </xf>
    <xf numFmtId="164" fontId="8" fillId="0" borderId="20" xfId="10" applyNumberFormat="1" applyFont="1" applyBorder="1" applyAlignment="1">
      <alignment horizontal="center"/>
    </xf>
    <xf numFmtId="164" fontId="8" fillId="0" borderId="18" xfId="10" applyNumberFormat="1" applyFont="1" applyBorder="1" applyAlignment="1">
      <alignment horizontal="center"/>
    </xf>
    <xf numFmtId="164" fontId="8" fillId="2" borderId="18" xfId="10" applyNumberFormat="1" applyFont="1" applyFill="1" applyBorder="1" applyAlignment="1">
      <alignment horizontal="center"/>
    </xf>
    <xf numFmtId="9" fontId="1" fillId="2" borderId="18" xfId="10" applyNumberFormat="1" applyFill="1" applyBorder="1" applyAlignment="1">
      <alignment horizontal="center"/>
    </xf>
    <xf numFmtId="9" fontId="8" fillId="2" borderId="19" xfId="10" applyNumberFormat="1" applyFont="1" applyFill="1" applyBorder="1" applyAlignment="1">
      <alignment horizontal="center"/>
    </xf>
    <xf numFmtId="164" fontId="8" fillId="2" borderId="19" xfId="10" applyNumberFormat="1" applyFont="1" applyFill="1" applyBorder="1" applyAlignment="1">
      <alignment horizontal="center"/>
    </xf>
    <xf numFmtId="10" fontId="8" fillId="0" borderId="21" xfId="10" applyNumberFormat="1" applyFont="1" applyBorder="1" applyAlignment="1">
      <alignment horizontal="center"/>
    </xf>
    <xf numFmtId="1" fontId="15" fillId="0" borderId="0" xfId="10" applyNumberFormat="1" applyFont="1"/>
    <xf numFmtId="10" fontId="15" fillId="0" borderId="0" xfId="10" applyNumberFormat="1" applyFont="1"/>
    <xf numFmtId="0" fontId="8" fillId="0" borderId="0" xfId="10" applyFont="1"/>
    <xf numFmtId="164" fontId="1" fillId="0" borderId="0" xfId="10" applyNumberFormat="1"/>
    <xf numFmtId="165" fontId="15" fillId="0" borderId="0" xfId="10" applyNumberFormat="1" applyFont="1"/>
    <xf numFmtId="164" fontId="15" fillId="0" borderId="0" xfId="10" applyNumberFormat="1" applyFont="1"/>
    <xf numFmtId="164" fontId="8" fillId="2" borderId="34" xfId="10" applyNumberFormat="1" applyFont="1" applyFill="1" applyBorder="1"/>
    <xf numFmtId="0" fontId="1" fillId="0" borderId="22" xfId="10" applyBorder="1"/>
    <xf numFmtId="1" fontId="3" fillId="0" borderId="19" xfId="10" applyNumberFormat="1" applyFont="1" applyBorder="1" applyAlignment="1">
      <alignment horizontal="center"/>
    </xf>
    <xf numFmtId="165" fontId="8" fillId="0" borderId="20" xfId="10" applyNumberFormat="1" applyFont="1" applyBorder="1" applyAlignment="1">
      <alignment horizontal="center"/>
    </xf>
    <xf numFmtId="165" fontId="8" fillId="0" borderId="23" xfId="10" applyNumberFormat="1" applyFont="1" applyBorder="1" applyAlignment="1">
      <alignment horizontal="center"/>
    </xf>
    <xf numFmtId="165" fontId="8" fillId="2" borderId="18" xfId="10" applyNumberFormat="1" applyFont="1" applyFill="1" applyBorder="1" applyAlignment="1">
      <alignment horizontal="center"/>
    </xf>
    <xf numFmtId="165" fontId="8" fillId="2" borderId="19" xfId="10" applyNumberFormat="1" applyFont="1" applyFill="1" applyBorder="1" applyAlignment="1">
      <alignment horizontal="center"/>
    </xf>
    <xf numFmtId="166" fontId="8" fillId="0" borderId="21" xfId="10" applyNumberFormat="1" applyFont="1" applyBorder="1" applyAlignment="1">
      <alignment horizontal="center"/>
    </xf>
    <xf numFmtId="2" fontId="15" fillId="0" borderId="0" xfId="10" applyNumberFormat="1" applyFont="1"/>
    <xf numFmtId="2" fontId="1" fillId="0" borderId="0" xfId="10" applyNumberFormat="1"/>
    <xf numFmtId="0" fontId="1" fillId="0" borderId="24" xfId="10" applyBorder="1"/>
    <xf numFmtId="0" fontId="3" fillId="0" borderId="19" xfId="10" applyFont="1" applyBorder="1" applyAlignment="1">
      <alignment horizontal="center"/>
    </xf>
    <xf numFmtId="164" fontId="8" fillId="0" borderId="21" xfId="10" applyNumberFormat="1" applyFont="1" applyBorder="1" applyAlignment="1">
      <alignment horizontal="center"/>
    </xf>
    <xf numFmtId="0" fontId="7" fillId="3" borderId="25" xfId="10" applyFont="1" applyFill="1" applyBorder="1"/>
    <xf numFmtId="0" fontId="1" fillId="3" borderId="18" xfId="10" applyFill="1" applyBorder="1"/>
    <xf numFmtId="0" fontId="3" fillId="3" borderId="19" xfId="10" applyFont="1" applyFill="1" applyBorder="1" applyAlignment="1">
      <alignment horizontal="center"/>
    </xf>
    <xf numFmtId="164" fontId="3" fillId="3" borderId="20" xfId="10" applyNumberFormat="1" applyFont="1" applyFill="1" applyBorder="1" applyAlignment="1">
      <alignment horizontal="center"/>
    </xf>
    <xf numFmtId="164" fontId="3" fillId="3" borderId="24" xfId="10" applyNumberFormat="1" applyFont="1" applyFill="1" applyBorder="1" applyAlignment="1">
      <alignment horizontal="center"/>
    </xf>
    <xf numFmtId="164" fontId="3" fillId="3" borderId="18" xfId="10" applyNumberFormat="1" applyFont="1" applyFill="1" applyBorder="1" applyAlignment="1">
      <alignment horizontal="center"/>
    </xf>
    <xf numFmtId="9" fontId="1" fillId="3" borderId="18" xfId="10" applyNumberFormat="1" applyFill="1" applyBorder="1" applyAlignment="1">
      <alignment horizontal="center"/>
    </xf>
    <xf numFmtId="9" fontId="8" fillId="3" borderId="19" xfId="10" applyNumberFormat="1" applyFont="1" applyFill="1" applyBorder="1" applyAlignment="1">
      <alignment horizontal="center"/>
    </xf>
    <xf numFmtId="1" fontId="3" fillId="3" borderId="26" xfId="10" applyNumberFormat="1" applyFont="1" applyFill="1" applyBorder="1" applyAlignment="1">
      <alignment horizontal="center"/>
    </xf>
    <xf numFmtId="164" fontId="1" fillId="3" borderId="20" xfId="10" applyNumberFormat="1" applyFill="1" applyBorder="1" applyAlignment="1">
      <alignment horizontal="center"/>
    </xf>
    <xf numFmtId="164" fontId="8" fillId="3" borderId="18" xfId="10" applyNumberFormat="1" applyFont="1" applyFill="1" applyBorder="1" applyAlignment="1">
      <alignment horizontal="center"/>
    </xf>
    <xf numFmtId="164" fontId="8" fillId="3" borderId="19" xfId="10" applyNumberFormat="1" applyFont="1" applyFill="1" applyBorder="1" applyAlignment="1">
      <alignment horizontal="center"/>
    </xf>
    <xf numFmtId="10" fontId="8" fillId="3" borderId="19" xfId="10" applyNumberFormat="1" applyFont="1" applyFill="1" applyBorder="1" applyAlignment="1">
      <alignment horizontal="center"/>
    </xf>
    <xf numFmtId="164" fontId="8" fillId="3" borderId="21" xfId="10" applyNumberFormat="1" applyFont="1" applyFill="1" applyBorder="1" applyAlignment="1">
      <alignment horizontal="center"/>
    </xf>
    <xf numFmtId="165" fontId="8" fillId="0" borderId="26" xfId="10" applyNumberFormat="1" applyFont="1" applyBorder="1" applyAlignment="1">
      <alignment horizontal="center"/>
    </xf>
    <xf numFmtId="164" fontId="8" fillId="0" borderId="21" xfId="10" applyNumberFormat="1" applyFont="1" applyBorder="1"/>
    <xf numFmtId="0" fontId="8" fillId="0" borderId="17" xfId="10" applyFont="1" applyBorder="1"/>
    <xf numFmtId="0" fontId="8" fillId="0" borderId="18" xfId="10" applyFont="1" applyBorder="1"/>
    <xf numFmtId="164" fontId="8" fillId="0" borderId="20" xfId="10" applyNumberFormat="1" applyFont="1" applyBorder="1"/>
    <xf numFmtId="164" fontId="8" fillId="0" borderId="18" xfId="10" applyNumberFormat="1" applyFont="1" applyBorder="1"/>
    <xf numFmtId="164" fontId="8" fillId="2" borderId="18" xfId="10" applyNumberFormat="1" applyFont="1" applyFill="1" applyBorder="1"/>
    <xf numFmtId="9" fontId="8" fillId="2" borderId="18" xfId="10" applyNumberFormat="1" applyFont="1" applyFill="1" applyBorder="1" applyAlignment="1">
      <alignment horizontal="center"/>
    </xf>
    <xf numFmtId="164" fontId="8" fillId="2" borderId="19" xfId="10" applyNumberFormat="1" applyFont="1" applyFill="1" applyBorder="1"/>
    <xf numFmtId="10" fontId="8" fillId="2" borderId="19" xfId="10" applyNumberFormat="1" applyFont="1" applyFill="1" applyBorder="1"/>
    <xf numFmtId="2" fontId="8" fillId="0" borderId="0" xfId="10" applyNumberFormat="1" applyFont="1"/>
    <xf numFmtId="0" fontId="8" fillId="0" borderId="19" xfId="10" applyFont="1" applyBorder="1" applyAlignment="1">
      <alignment horizontal="center"/>
    </xf>
    <xf numFmtId="165" fontId="8" fillId="0" borderId="20" xfId="10" applyNumberFormat="1" applyFont="1" applyBorder="1"/>
    <xf numFmtId="165" fontId="8" fillId="0" borderId="23" xfId="10" applyNumberFormat="1" applyFont="1" applyBorder="1"/>
    <xf numFmtId="165" fontId="8" fillId="2" borderId="18" xfId="10" applyNumberFormat="1" applyFont="1" applyFill="1" applyBorder="1"/>
    <xf numFmtId="165" fontId="8" fillId="2" borderId="19" xfId="10" applyNumberFormat="1" applyFont="1" applyFill="1" applyBorder="1"/>
    <xf numFmtId="164" fontId="3" fillId="3" borderId="20" xfId="10" applyNumberFormat="1" applyFont="1" applyFill="1" applyBorder="1"/>
    <xf numFmtId="164" fontId="3" fillId="3" borderId="24" xfId="10" applyNumberFormat="1" applyFont="1" applyFill="1" applyBorder="1"/>
    <xf numFmtId="164" fontId="3" fillId="3" borderId="18" xfId="10" applyNumberFormat="1" applyFont="1" applyFill="1" applyBorder="1"/>
    <xf numFmtId="164" fontId="1" fillId="3" borderId="20" xfId="10" applyNumberFormat="1" applyFill="1" applyBorder="1"/>
    <xf numFmtId="164" fontId="8" fillId="3" borderId="18" xfId="10" applyNumberFormat="1" applyFont="1" applyFill="1" applyBorder="1"/>
    <xf numFmtId="164" fontId="8" fillId="3" borderId="19" xfId="10" applyNumberFormat="1" applyFont="1" applyFill="1" applyBorder="1"/>
    <xf numFmtId="10" fontId="8" fillId="3" borderId="19" xfId="10" applyNumberFormat="1" applyFont="1" applyFill="1" applyBorder="1"/>
    <xf numFmtId="164" fontId="8" fillId="3" borderId="21" xfId="10" applyNumberFormat="1" applyFont="1" applyFill="1" applyBorder="1"/>
    <xf numFmtId="164" fontId="1" fillId="0" borderId="20" xfId="10" applyNumberFormat="1" applyBorder="1"/>
    <xf numFmtId="6" fontId="10" fillId="0" borderId="27" xfId="10" applyNumberFormat="1" applyFont="1" applyBorder="1" applyAlignment="1">
      <alignment horizontal="center"/>
    </xf>
    <xf numFmtId="6" fontId="10" fillId="0" borderId="1" xfId="10" applyNumberFormat="1" applyFont="1" applyBorder="1" applyAlignment="1">
      <alignment horizontal="center"/>
    </xf>
    <xf numFmtId="165" fontId="10" fillId="0" borderId="1" xfId="10" applyNumberFormat="1" applyFont="1" applyBorder="1" applyAlignment="1">
      <alignment horizontal="center"/>
    </xf>
    <xf numFmtId="10" fontId="10" fillId="0" borderId="28" xfId="10" applyNumberFormat="1" applyFont="1" applyBorder="1" applyAlignment="1">
      <alignment horizontal="center"/>
    </xf>
    <xf numFmtId="6" fontId="1" fillId="0" borderId="0" xfId="10" applyNumberFormat="1"/>
    <xf numFmtId="0" fontId="16" fillId="0" borderId="50" xfId="3" applyBorder="1">
      <alignment vertical="center"/>
    </xf>
    <xf numFmtId="0" fontId="16" fillId="0" borderId="51" xfId="3" applyBorder="1">
      <alignment vertical="center"/>
    </xf>
    <xf numFmtId="0" fontId="32" fillId="0" borderId="0" xfId="3" applyFont="1" applyAlignment="1" applyProtection="1">
      <alignment horizontal="center" vertical="center"/>
      <protection locked="0"/>
    </xf>
    <xf numFmtId="0" fontId="23" fillId="0" borderId="0" xfId="6" applyFont="1" applyFill="1" applyAlignment="1">
      <alignment horizontal="center" vertical="center" wrapText="1"/>
    </xf>
    <xf numFmtId="0" fontId="23" fillId="4" borderId="54" xfId="6" applyFont="1" applyFill="1" applyBorder="1" applyAlignment="1">
      <alignment horizontal="center" vertical="center" wrapText="1"/>
    </xf>
    <xf numFmtId="1" fontId="27" fillId="0" borderId="55" xfId="7" applyNumberFormat="1" applyFont="1" applyBorder="1">
      <alignment horizontal="center" vertical="center"/>
    </xf>
    <xf numFmtId="165" fontId="27" fillId="0" borderId="56" xfId="7" applyNumberFormat="1" applyFont="1" applyBorder="1">
      <alignment horizontal="center" vertical="center"/>
    </xf>
    <xf numFmtId="0" fontId="16" fillId="0" borderId="57" xfId="3" applyBorder="1">
      <alignment vertical="center"/>
    </xf>
    <xf numFmtId="1" fontId="27" fillId="0" borderId="0" xfId="7" applyNumberFormat="1" applyFont="1" applyBorder="1">
      <alignment horizontal="center" vertical="center"/>
    </xf>
    <xf numFmtId="165" fontId="27" fillId="0" borderId="0" xfId="7" applyNumberFormat="1" applyFont="1" applyBorder="1">
      <alignment horizontal="center" vertical="center"/>
    </xf>
    <xf numFmtId="0" fontId="23" fillId="7" borderId="47" xfId="6" applyFont="1" applyFill="1" applyBorder="1" applyAlignment="1">
      <alignment horizontal="center" vertical="center" wrapText="1"/>
    </xf>
    <xf numFmtId="0" fontId="23" fillId="7" borderId="0" xfId="6" applyFont="1" applyFill="1" applyAlignment="1">
      <alignment horizontal="center" vertical="center" wrapText="1"/>
    </xf>
    <xf numFmtId="10" fontId="32" fillId="0" borderId="41" xfId="3" applyNumberFormat="1" applyFont="1" applyBorder="1" applyAlignment="1">
      <alignment horizontal="center" vertical="center"/>
    </xf>
    <xf numFmtId="10" fontId="32" fillId="0" borderId="43" xfId="3" applyNumberFormat="1" applyFont="1" applyBorder="1" applyAlignment="1">
      <alignment horizontal="center" vertical="center"/>
    </xf>
    <xf numFmtId="10" fontId="32" fillId="0" borderId="49" xfId="3" applyNumberFormat="1" applyFont="1" applyBorder="1" applyAlignment="1">
      <alignment horizontal="center" vertical="center"/>
    </xf>
    <xf numFmtId="0" fontId="16" fillId="0" borderId="0" xfId="3" applyBorder="1" applyAlignment="1">
      <alignment horizontal="left" vertical="center"/>
    </xf>
    <xf numFmtId="0" fontId="16" fillId="0" borderId="0" xfId="3" applyAlignment="1">
      <alignment horizontal="left" vertical="center"/>
    </xf>
    <xf numFmtId="0" fontId="20" fillId="0" borderId="40" xfId="5" applyFont="1" applyBorder="1" applyAlignment="1" applyProtection="1">
      <alignment horizontal="left" vertical="center"/>
      <protection locked="0"/>
    </xf>
    <xf numFmtId="9" fontId="29" fillId="0" borderId="47" xfId="8" applyFont="1" applyBorder="1" applyAlignment="1" applyProtection="1">
      <alignment horizontal="center" vertical="center"/>
    </xf>
    <xf numFmtId="9" fontId="29" fillId="0" borderId="0" xfId="8" applyFont="1" applyBorder="1" applyAlignment="1" applyProtection="1">
      <alignment horizontal="center" vertical="center"/>
    </xf>
    <xf numFmtId="0" fontId="16" fillId="0" borderId="41" xfId="3" applyBorder="1" applyAlignment="1">
      <alignment horizontal="center" vertical="center"/>
    </xf>
    <xf numFmtId="0" fontId="16" fillId="0" borderId="43" xfId="3" applyBorder="1" applyAlignment="1">
      <alignment horizontal="center" vertical="center"/>
    </xf>
    <xf numFmtId="0" fontId="16" fillId="0" borderId="49" xfId="3" applyBorder="1" applyAlignment="1">
      <alignment horizontal="center" vertical="center"/>
    </xf>
    <xf numFmtId="0" fontId="23" fillId="4" borderId="47" xfId="6" applyFont="1" applyFill="1" applyBorder="1" applyAlignment="1">
      <alignment horizontal="center" vertical="center" wrapText="1"/>
    </xf>
    <xf numFmtId="0" fontId="23" fillId="4" borderId="0" xfId="6" applyFont="1" applyFill="1" applyAlignment="1">
      <alignment horizontal="center" vertical="center" wrapText="1"/>
    </xf>
    <xf numFmtId="0" fontId="23" fillId="4" borderId="52" xfId="6" applyFont="1" applyFill="1" applyBorder="1" applyAlignment="1">
      <alignment horizontal="center" vertical="center" wrapText="1"/>
    </xf>
    <xf numFmtId="164" fontId="1" fillId="0" borderId="31" xfId="1" applyNumberFormat="1" applyFont="1" applyBorder="1" applyAlignment="1">
      <alignment horizontal="center" vertical="center"/>
    </xf>
    <xf numFmtId="164" fontId="1" fillId="0" borderId="35" xfId="1" applyNumberFormat="1" applyFont="1" applyBorder="1" applyAlignment="1">
      <alignment horizontal="center" vertical="center"/>
    </xf>
    <xf numFmtId="164" fontId="1" fillId="0" borderId="37" xfId="1" applyNumberFormat="1" applyFont="1" applyBorder="1" applyAlignment="1">
      <alignment horizontal="center" vertical="center"/>
    </xf>
    <xf numFmtId="10" fontId="8" fillId="0" borderId="33" xfId="1" applyNumberFormat="1" applyFont="1" applyBorder="1" applyAlignment="1">
      <alignment horizontal="center" vertical="center"/>
    </xf>
    <xf numFmtId="10" fontId="8" fillId="0" borderId="36" xfId="1" applyNumberFormat="1" applyFont="1" applyBorder="1" applyAlignment="1">
      <alignment horizontal="center" vertical="center"/>
    </xf>
    <xf numFmtId="10" fontId="8" fillId="0" borderId="38" xfId="1" applyNumberFormat="1" applyFont="1" applyBorder="1" applyAlignment="1">
      <alignment horizontal="center" vertical="center"/>
    </xf>
    <xf numFmtId="164" fontId="8" fillId="2" borderId="33" xfId="1" applyNumberFormat="1" applyFont="1" applyFill="1" applyBorder="1" applyAlignment="1">
      <alignment horizontal="center"/>
    </xf>
    <xf numFmtId="164" fontId="8" fillId="2" borderId="36" xfId="1" applyNumberFormat="1" applyFont="1" applyFill="1" applyBorder="1" applyAlignment="1">
      <alignment horizontal="center"/>
    </xf>
    <xf numFmtId="164" fontId="1" fillId="0" borderId="32" xfId="1" applyNumberFormat="1" applyFont="1" applyBorder="1" applyAlignment="1">
      <alignment horizontal="center" vertical="center"/>
    </xf>
    <xf numFmtId="10" fontId="8" fillId="0" borderId="34" xfId="1" applyNumberFormat="1" applyFont="1" applyBorder="1" applyAlignment="1">
      <alignment horizontal="center" vertical="center"/>
    </xf>
    <xf numFmtId="10" fontId="8" fillId="0" borderId="53" xfId="1" applyNumberFormat="1" applyFont="1" applyBorder="1" applyAlignment="1">
      <alignment horizontal="center" vertical="center"/>
    </xf>
    <xf numFmtId="0" fontId="4" fillId="2" borderId="7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2" fontId="6" fillId="0" borderId="5" xfId="1" applyNumberFormat="1" applyFont="1" applyBorder="1" applyAlignment="1">
      <alignment horizontal="center"/>
    </xf>
    <xf numFmtId="0" fontId="14" fillId="4" borderId="7" xfId="1" applyFont="1" applyFill="1" applyBorder="1" applyAlignment="1">
      <alignment horizontal="right"/>
    </xf>
    <xf numFmtId="0" fontId="14" fillId="4" borderId="9" xfId="1" applyFont="1" applyFill="1" applyBorder="1" applyAlignment="1">
      <alignment horizontal="right"/>
    </xf>
    <xf numFmtId="2" fontId="14" fillId="4" borderId="8" xfId="1" applyNumberFormat="1" applyFont="1" applyFill="1" applyBorder="1" applyAlignment="1">
      <alignment horizontal="center"/>
    </xf>
    <xf numFmtId="2" fontId="14" fillId="4" borderId="7" xfId="1" applyNumberFormat="1" applyFont="1" applyFill="1" applyBorder="1" applyAlignment="1">
      <alignment horizontal="center"/>
    </xf>
    <xf numFmtId="164" fontId="1" fillId="0" borderId="31" xfId="10" applyNumberFormat="1" applyBorder="1" applyAlignment="1">
      <alignment horizontal="center" vertical="center"/>
    </xf>
    <xf numFmtId="164" fontId="1" fillId="0" borderId="35" xfId="10" applyNumberFormat="1" applyBorder="1" applyAlignment="1">
      <alignment horizontal="center" vertical="center"/>
    </xf>
    <xf numFmtId="164" fontId="1" fillId="0" borderId="37" xfId="10" applyNumberFormat="1" applyBorder="1" applyAlignment="1">
      <alignment horizontal="center" vertical="center"/>
    </xf>
    <xf numFmtId="10" fontId="8" fillId="0" borderId="33" xfId="10" applyNumberFormat="1" applyFont="1" applyBorder="1" applyAlignment="1">
      <alignment horizontal="center" vertical="center"/>
    </xf>
    <xf numFmtId="10" fontId="8" fillId="0" borderId="36" xfId="10" applyNumberFormat="1" applyFont="1" applyBorder="1" applyAlignment="1">
      <alignment horizontal="center" vertical="center"/>
    </xf>
    <xf numFmtId="10" fontId="8" fillId="0" borderId="38" xfId="10" applyNumberFormat="1" applyFont="1" applyBorder="1" applyAlignment="1">
      <alignment horizontal="center" vertical="center"/>
    </xf>
    <xf numFmtId="164" fontId="8" fillId="2" borderId="33" xfId="10" applyNumberFormat="1" applyFont="1" applyFill="1" applyBorder="1" applyAlignment="1">
      <alignment horizontal="center"/>
    </xf>
    <xf numFmtId="164" fontId="8" fillId="2" borderId="36" xfId="10" applyNumberFormat="1" applyFont="1" applyFill="1" applyBorder="1" applyAlignment="1">
      <alignment horizontal="center"/>
    </xf>
    <xf numFmtId="164" fontId="1" fillId="0" borderId="32" xfId="10" applyNumberFormat="1" applyBorder="1" applyAlignment="1">
      <alignment horizontal="center" vertical="center"/>
    </xf>
    <xf numFmtId="10" fontId="8" fillId="0" borderId="34" xfId="10" applyNumberFormat="1" applyFont="1" applyBorder="1" applyAlignment="1">
      <alignment horizontal="center" vertical="center"/>
    </xf>
    <xf numFmtId="2" fontId="6" fillId="0" borderId="4" xfId="10" applyNumberFormat="1" applyFont="1" applyBorder="1" applyAlignment="1">
      <alignment horizontal="center"/>
    </xf>
    <xf numFmtId="2" fontId="6" fillId="0" borderId="3" xfId="10" applyNumberFormat="1" applyFont="1" applyBorder="1" applyAlignment="1">
      <alignment horizontal="center"/>
    </xf>
    <xf numFmtId="2" fontId="6" fillId="0" borderId="5" xfId="10" applyNumberFormat="1" applyFont="1" applyBorder="1" applyAlignment="1">
      <alignment horizontal="center"/>
    </xf>
    <xf numFmtId="0" fontId="14" fillId="4" borderId="7" xfId="10" applyFont="1" applyFill="1" applyBorder="1" applyAlignment="1">
      <alignment horizontal="right"/>
    </xf>
    <xf numFmtId="0" fontId="14" fillId="4" borderId="9" xfId="10" applyFont="1" applyFill="1" applyBorder="1" applyAlignment="1">
      <alignment horizontal="right"/>
    </xf>
    <xf numFmtId="0" fontId="4" fillId="2" borderId="7" xfId="10" applyFont="1" applyFill="1" applyBorder="1" applyAlignment="1">
      <alignment horizontal="center"/>
    </xf>
    <xf numFmtId="0" fontId="4" fillId="2" borderId="9" xfId="10" applyFont="1" applyFill="1" applyBorder="1" applyAlignment="1">
      <alignment horizontal="center"/>
    </xf>
    <xf numFmtId="2" fontId="14" fillId="4" borderId="8" xfId="10" applyNumberFormat="1" applyFont="1" applyFill="1" applyBorder="1" applyAlignment="1">
      <alignment horizontal="center"/>
    </xf>
    <xf numFmtId="2" fontId="14" fillId="4" borderId="7" xfId="10" applyNumberFormat="1" applyFont="1" applyFill="1" applyBorder="1" applyAlignment="1">
      <alignment horizontal="center"/>
    </xf>
  </cellXfs>
  <cellStyles count="11">
    <cellStyle name="Heading 1 2 2" xfId="5" xr:uid="{EBD20E98-F516-4649-A10F-C7420A209624}"/>
    <cellStyle name="Key Metric Header" xfId="6" xr:uid="{677BDD25-22C9-4870-AC8E-ACEA1575F6F6}"/>
    <cellStyle name="Key Metric Percentage" xfId="9" xr:uid="{2467DC07-AFD1-4806-946E-1A4DC5469E88}"/>
    <cellStyle name="Key Metric Value" xfId="7" xr:uid="{DA11EAD9-E79B-4742-AD6E-A9B88588B614}"/>
    <cellStyle name="Normal" xfId="0" builtinId="0"/>
    <cellStyle name="Normal 2 2" xfId="2" xr:uid="{CB3C8C40-B4C0-4AC6-AB64-761A06DAACF7}"/>
    <cellStyle name="Normal 4 5" xfId="1" xr:uid="{C597373D-C3AD-41D8-A2D4-F43019C7C50E}"/>
    <cellStyle name="Normal 4 5 2" xfId="10" xr:uid="{6476C185-88AE-482D-8EC8-12E9645FDF46}"/>
    <cellStyle name="Normal 5 2" xfId="3" xr:uid="{1FC79C77-64B1-49AC-923E-8C6D8BFFDE8A}"/>
    <cellStyle name="Percent 8" xfId="8" xr:uid="{B6AC4AF0-2A8C-41BC-92F2-815D66396BB0}"/>
    <cellStyle name="Title 2 2" xfId="4" xr:uid="{F219BCF9-A3DC-4A1B-8936-B06D5F4CCF5B}"/>
  </cellStyles>
  <dxfs count="0"/>
  <tableStyles count="0" defaultTableStyle="TableStyleMedium2" defaultPivotStyle="PivotStyleLight16"/>
  <colors>
    <mruColors>
      <color rgb="FF4AA5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35" fmlaLink="'Regence with VSP'!$S$4" max="1000" page="10" val="100"/>
</file>

<file path=xl/ctrlProps/ctrlProp10.xml><?xml version="1.0" encoding="utf-8"?>
<formControlPr xmlns="http://schemas.microsoft.com/office/spreadsheetml/2009/9/main" objectType="Spin" dx="35" fmlaLink="$S$12" max="1000" page="10" val="414"/>
</file>

<file path=xl/ctrlProps/ctrlProp11.xml><?xml version="1.0" encoding="utf-8"?>
<formControlPr xmlns="http://schemas.microsoft.com/office/spreadsheetml/2009/9/main" objectType="Spin" dx="35" fmlaLink="$S$18" max="1000" page="10" val="458"/>
</file>

<file path=xl/ctrlProps/ctrlProp12.xml><?xml version="1.0" encoding="utf-8"?>
<formControlPr xmlns="http://schemas.microsoft.com/office/spreadsheetml/2009/9/main" objectType="Spin" dx="35" fmlaLink="$S$19" max="1000" page="10" val="519"/>
</file>

<file path=xl/ctrlProps/ctrlProp13.xml><?xml version="1.0" encoding="utf-8"?>
<formControlPr xmlns="http://schemas.microsoft.com/office/spreadsheetml/2009/9/main" objectType="Spin" dx="35" fmlaLink="$S$25" max="1000" page="10" val="560"/>
</file>

<file path=xl/ctrlProps/ctrlProp14.xml><?xml version="1.0" encoding="utf-8"?>
<formControlPr xmlns="http://schemas.microsoft.com/office/spreadsheetml/2009/9/main" objectType="Spin" dx="35" fmlaLink="$S$26" max="1000" page="10" val="609"/>
</file>

<file path=xl/ctrlProps/ctrlProp15.xml><?xml version="1.0" encoding="utf-8"?>
<formControlPr xmlns="http://schemas.microsoft.com/office/spreadsheetml/2009/9/main" objectType="Scroll" dx="31" fmlaLink="#REF!" horiz="1" max="3242" page="10" val="1799"/>
</file>

<file path=xl/ctrlProps/ctrlProp16.xml><?xml version="1.0" encoding="utf-8"?>
<formControlPr xmlns="http://schemas.microsoft.com/office/spreadsheetml/2009/9/main" objectType="Scroll" dx="31" fmlaLink="#REF!" horiz="1" max="6809" page="10" val="2455"/>
</file>

<file path=xl/ctrlProps/ctrlProp17.xml><?xml version="1.0" encoding="utf-8"?>
<formControlPr xmlns="http://schemas.microsoft.com/office/spreadsheetml/2009/9/main" objectType="Scroll" dx="31" fmlaLink="#REF!" horiz="1" max="5316" page="10" val="1718"/>
</file>

<file path=xl/ctrlProps/ctrlProp18.xml><?xml version="1.0" encoding="utf-8"?>
<formControlPr xmlns="http://schemas.microsoft.com/office/spreadsheetml/2009/9/main" objectType="Scroll" dx="31" fmlaLink="#REF!" horiz="1" max="9726" page="10" val="3934"/>
</file>

<file path=xl/ctrlProps/ctrlProp19.xml><?xml version="1.0" encoding="utf-8"?>
<formControlPr xmlns="http://schemas.microsoft.com/office/spreadsheetml/2009/9/main" objectType="Spin" dx="35" fmlaLink="'Regence with VSP'!$S$4" max="1000" page="10" val="100"/>
</file>

<file path=xl/ctrlProps/ctrlProp2.xml><?xml version="1.0" encoding="utf-8"?>
<formControlPr xmlns="http://schemas.microsoft.com/office/spreadsheetml/2009/9/main" objectType="Spin" dx="35" fmlaLink="'Regence with VSP'!$S$5" max="1000" page="10" val="100"/>
</file>

<file path=xl/ctrlProps/ctrlProp20.xml><?xml version="1.0" encoding="utf-8"?>
<formControlPr xmlns="http://schemas.microsoft.com/office/spreadsheetml/2009/9/main" objectType="Spin" dx="35" fmlaLink="'Regence with VSP'!$S$5" max="1000" page="10" val="100"/>
</file>

<file path=xl/ctrlProps/ctrlProp21.xml><?xml version="1.0" encoding="utf-8"?>
<formControlPr xmlns="http://schemas.microsoft.com/office/spreadsheetml/2009/9/main" objectType="Spin" dx="35" fmlaLink="$S$11" max="1000" page="10" val="344"/>
</file>

<file path=xl/ctrlProps/ctrlProp22.xml><?xml version="1.0" encoding="utf-8"?>
<formControlPr xmlns="http://schemas.microsoft.com/office/spreadsheetml/2009/9/main" objectType="Spin" dx="35" fmlaLink="$S$12" max="1000" page="10" val="345"/>
</file>

<file path=xl/ctrlProps/ctrlProp23.xml><?xml version="1.0" encoding="utf-8"?>
<formControlPr xmlns="http://schemas.microsoft.com/office/spreadsheetml/2009/9/main" objectType="Spin" dx="35" fmlaLink="$S$18" max="1000" page="10" val="462"/>
</file>

<file path=xl/ctrlProps/ctrlProp24.xml><?xml version="1.0" encoding="utf-8"?>
<formControlPr xmlns="http://schemas.microsoft.com/office/spreadsheetml/2009/9/main" objectType="Spin" dx="35" fmlaLink="$S$19" max="1000" page="10" val="462"/>
</file>

<file path=xl/ctrlProps/ctrlProp25.xml><?xml version="1.0" encoding="utf-8"?>
<formControlPr xmlns="http://schemas.microsoft.com/office/spreadsheetml/2009/9/main" objectType="Spin" dx="35" fmlaLink="$S$25" max="1000" page="10" val="563"/>
</file>

<file path=xl/ctrlProps/ctrlProp26.xml><?xml version="1.0" encoding="utf-8"?>
<formControlPr xmlns="http://schemas.microsoft.com/office/spreadsheetml/2009/9/main" objectType="Spin" dx="35" fmlaLink="$S$26" max="1000" page="10" val="563"/>
</file>

<file path=xl/ctrlProps/ctrlProp27.xml><?xml version="1.0" encoding="utf-8"?>
<formControlPr xmlns="http://schemas.microsoft.com/office/spreadsheetml/2009/9/main" objectType="Scroll" dx="31" fmlaLink="#REF!" horiz="1" max="3242" page="10" val="1799"/>
</file>

<file path=xl/ctrlProps/ctrlProp28.xml><?xml version="1.0" encoding="utf-8"?>
<formControlPr xmlns="http://schemas.microsoft.com/office/spreadsheetml/2009/9/main" objectType="Scroll" dx="31" fmlaLink="#REF!" horiz="1" max="6809" page="10" val="2455"/>
</file>

<file path=xl/ctrlProps/ctrlProp29.xml><?xml version="1.0" encoding="utf-8"?>
<formControlPr xmlns="http://schemas.microsoft.com/office/spreadsheetml/2009/9/main" objectType="Scroll" dx="31" fmlaLink="#REF!" horiz="1" max="5316" page="10" val="1718"/>
</file>

<file path=xl/ctrlProps/ctrlProp3.xml><?xml version="1.0" encoding="utf-8"?>
<formControlPr xmlns="http://schemas.microsoft.com/office/spreadsheetml/2009/9/main" objectType="Scroll" dx="31" fmlaLink="#REF!" horiz="1" max="3242" page="10" val="1799"/>
</file>

<file path=xl/ctrlProps/ctrlProp30.xml><?xml version="1.0" encoding="utf-8"?>
<formControlPr xmlns="http://schemas.microsoft.com/office/spreadsheetml/2009/9/main" objectType="Scroll" dx="31" fmlaLink="#REF!" horiz="1" max="9726" page="10" val="3934"/>
</file>

<file path=xl/ctrlProps/ctrlProp31.xml><?xml version="1.0" encoding="utf-8"?>
<formControlPr xmlns="http://schemas.microsoft.com/office/spreadsheetml/2009/9/main" objectType="Spin" dx="35" fmlaLink="'Regence with VSP'!$S$4" max="1000" page="10" val="100"/>
</file>

<file path=xl/ctrlProps/ctrlProp32.xml><?xml version="1.0" encoding="utf-8"?>
<formControlPr xmlns="http://schemas.microsoft.com/office/spreadsheetml/2009/9/main" objectType="Spin" dx="35" fmlaLink="'Regence with VSP'!$S$5" max="1000" page="10" val="100"/>
</file>

<file path=xl/ctrlProps/ctrlProp33.xml><?xml version="1.0" encoding="utf-8"?>
<formControlPr xmlns="http://schemas.microsoft.com/office/spreadsheetml/2009/9/main" objectType="Spin" dx="35" fmlaLink="$S$11" max="1000" page="10" val="355"/>
</file>

<file path=xl/ctrlProps/ctrlProp34.xml><?xml version="1.0" encoding="utf-8"?>
<formControlPr xmlns="http://schemas.microsoft.com/office/spreadsheetml/2009/9/main" objectType="Spin" dx="35" fmlaLink="$S$12" max="1000" page="10" val="428"/>
</file>

<file path=xl/ctrlProps/ctrlProp35.xml><?xml version="1.0" encoding="utf-8"?>
<formControlPr xmlns="http://schemas.microsoft.com/office/spreadsheetml/2009/9/main" objectType="Spin" dx="35" fmlaLink="$S$18" max="1000" page="10" val="442"/>
</file>

<file path=xl/ctrlProps/ctrlProp36.xml><?xml version="1.0" encoding="utf-8"?>
<formControlPr xmlns="http://schemas.microsoft.com/office/spreadsheetml/2009/9/main" objectType="Spin" dx="35" fmlaLink="$S$19" max="1000" page="10" val="498"/>
</file>

<file path=xl/ctrlProps/ctrlProp37.xml><?xml version="1.0" encoding="utf-8"?>
<formControlPr xmlns="http://schemas.microsoft.com/office/spreadsheetml/2009/9/main" objectType="Spin" dx="35" fmlaLink="$S$25" max="1000" page="10" val="570"/>
</file>

<file path=xl/ctrlProps/ctrlProp38.xml><?xml version="1.0" encoding="utf-8"?>
<formControlPr xmlns="http://schemas.microsoft.com/office/spreadsheetml/2009/9/main" objectType="Spin" dx="35" fmlaLink="$S$26" max="1000" page="10" val="619"/>
</file>

<file path=xl/ctrlProps/ctrlProp39.xml><?xml version="1.0" encoding="utf-8"?>
<formControlPr xmlns="http://schemas.microsoft.com/office/spreadsheetml/2009/9/main" objectType="Scroll" dx="31" fmlaLink="#REF!" horiz="1" max="3242" page="10" val="1799"/>
</file>

<file path=xl/ctrlProps/ctrlProp4.xml><?xml version="1.0" encoding="utf-8"?>
<formControlPr xmlns="http://schemas.microsoft.com/office/spreadsheetml/2009/9/main" objectType="Scroll" dx="31" fmlaLink="#REF!" horiz="1" max="6809" page="10" val="2455"/>
</file>

<file path=xl/ctrlProps/ctrlProp40.xml><?xml version="1.0" encoding="utf-8"?>
<formControlPr xmlns="http://schemas.microsoft.com/office/spreadsheetml/2009/9/main" objectType="Scroll" dx="31" fmlaLink="#REF!" horiz="1" max="6809" page="10" val="2455"/>
</file>

<file path=xl/ctrlProps/ctrlProp41.xml><?xml version="1.0" encoding="utf-8"?>
<formControlPr xmlns="http://schemas.microsoft.com/office/spreadsheetml/2009/9/main" objectType="Scroll" dx="31" fmlaLink="#REF!" horiz="1" max="5316" page="10" val="1718"/>
</file>

<file path=xl/ctrlProps/ctrlProp42.xml><?xml version="1.0" encoding="utf-8"?>
<formControlPr xmlns="http://schemas.microsoft.com/office/spreadsheetml/2009/9/main" objectType="Scroll" dx="31" fmlaLink="#REF!" horiz="1" max="9726" page="10" val="3934"/>
</file>

<file path=xl/ctrlProps/ctrlProp43.xml><?xml version="1.0" encoding="utf-8"?>
<formControlPr xmlns="http://schemas.microsoft.com/office/spreadsheetml/2009/9/main" objectType="Spin" dx="35" fmlaLink="'Regence with VSP'!$S$4" max="1000" page="10" val="100"/>
</file>

<file path=xl/ctrlProps/ctrlProp44.xml><?xml version="1.0" encoding="utf-8"?>
<formControlPr xmlns="http://schemas.microsoft.com/office/spreadsheetml/2009/9/main" objectType="Spin" dx="35" fmlaLink="'Regence with VSP'!$S$5" max="1000" page="10" val="100"/>
</file>

<file path=xl/ctrlProps/ctrlProp45.xml><?xml version="1.0" encoding="utf-8"?>
<formControlPr xmlns="http://schemas.microsoft.com/office/spreadsheetml/2009/9/main" objectType="Spin" dx="35" fmlaLink="$S$11" max="1000" page="10" val="356"/>
</file>

<file path=xl/ctrlProps/ctrlProp46.xml><?xml version="1.0" encoding="utf-8"?>
<formControlPr xmlns="http://schemas.microsoft.com/office/spreadsheetml/2009/9/main" objectType="Spin" dx="35" fmlaLink="$S$12" max="1000" page="10" val="356"/>
</file>

<file path=xl/ctrlProps/ctrlProp47.xml><?xml version="1.0" encoding="utf-8"?>
<formControlPr xmlns="http://schemas.microsoft.com/office/spreadsheetml/2009/9/main" objectType="Spin" dx="35" fmlaLink="$S$18" max="1000" page="10" val="442"/>
</file>

<file path=xl/ctrlProps/ctrlProp48.xml><?xml version="1.0" encoding="utf-8"?>
<formControlPr xmlns="http://schemas.microsoft.com/office/spreadsheetml/2009/9/main" objectType="Spin" dx="35" fmlaLink="$S$19" max="1000" page="10" val="441"/>
</file>

<file path=xl/ctrlProps/ctrlProp49.xml><?xml version="1.0" encoding="utf-8"?>
<formControlPr xmlns="http://schemas.microsoft.com/office/spreadsheetml/2009/9/main" objectType="Spin" dx="35" fmlaLink="$S$25" max="1000" page="10" val="570"/>
</file>

<file path=xl/ctrlProps/ctrlProp5.xml><?xml version="1.0" encoding="utf-8"?>
<formControlPr xmlns="http://schemas.microsoft.com/office/spreadsheetml/2009/9/main" objectType="Scroll" dx="31" fmlaLink="#REF!" horiz="1" max="5316" page="10" val="1718"/>
</file>

<file path=xl/ctrlProps/ctrlProp50.xml><?xml version="1.0" encoding="utf-8"?>
<formControlPr xmlns="http://schemas.microsoft.com/office/spreadsheetml/2009/9/main" objectType="Spin" dx="35" fmlaLink="$S$26" max="1000" page="10" val="571"/>
</file>

<file path=xl/ctrlProps/ctrlProp51.xml><?xml version="1.0" encoding="utf-8"?>
<formControlPr xmlns="http://schemas.microsoft.com/office/spreadsheetml/2009/9/main" objectType="Scroll" dx="31" fmlaLink="#REF!" horiz="1" max="3242" page="10" val="1799"/>
</file>

<file path=xl/ctrlProps/ctrlProp52.xml><?xml version="1.0" encoding="utf-8"?>
<formControlPr xmlns="http://schemas.microsoft.com/office/spreadsheetml/2009/9/main" objectType="Scroll" dx="31" fmlaLink="#REF!" horiz="1" max="6809" page="10" val="2455"/>
</file>

<file path=xl/ctrlProps/ctrlProp53.xml><?xml version="1.0" encoding="utf-8"?>
<formControlPr xmlns="http://schemas.microsoft.com/office/spreadsheetml/2009/9/main" objectType="Scroll" dx="31" fmlaLink="#REF!" horiz="1" max="5316" page="10" val="1718"/>
</file>

<file path=xl/ctrlProps/ctrlProp54.xml><?xml version="1.0" encoding="utf-8"?>
<formControlPr xmlns="http://schemas.microsoft.com/office/spreadsheetml/2009/9/main" objectType="Scroll" dx="31" fmlaLink="#REF!" horiz="1" max="9726" page="10" val="3934"/>
</file>

<file path=xl/ctrlProps/ctrlProp55.xml><?xml version="1.0" encoding="utf-8"?>
<formControlPr xmlns="http://schemas.microsoft.com/office/spreadsheetml/2009/9/main" objectType="Spin" dx="35" fmlaLink="$S$4" max="1000" page="10" val="100"/>
</file>

<file path=xl/ctrlProps/ctrlProp56.xml><?xml version="1.0" encoding="utf-8"?>
<formControlPr xmlns="http://schemas.microsoft.com/office/spreadsheetml/2009/9/main" objectType="Spin" dx="35" fmlaLink="$S$5" max="1000" page="10" val="100"/>
</file>

<file path=xl/ctrlProps/ctrlProp57.xml><?xml version="1.0" encoding="utf-8"?>
<formControlPr xmlns="http://schemas.microsoft.com/office/spreadsheetml/2009/9/main" objectType="Spin" dx="35" fmlaLink="$S$11" max="1000" page="10" val="339"/>
</file>

<file path=xl/ctrlProps/ctrlProp58.xml><?xml version="1.0" encoding="utf-8"?>
<formControlPr xmlns="http://schemas.microsoft.com/office/spreadsheetml/2009/9/main" objectType="Spin" dx="35" fmlaLink="$S$12" max="1000" page="10" val="414"/>
</file>

<file path=xl/ctrlProps/ctrlProp59.xml><?xml version="1.0" encoding="utf-8"?>
<formControlPr xmlns="http://schemas.microsoft.com/office/spreadsheetml/2009/9/main" objectType="Spin" dx="35" fmlaLink="$S$18" max="1000" page="10" val="458"/>
</file>

<file path=xl/ctrlProps/ctrlProp6.xml><?xml version="1.0" encoding="utf-8"?>
<formControlPr xmlns="http://schemas.microsoft.com/office/spreadsheetml/2009/9/main" objectType="Scroll" dx="31" fmlaLink="#REF!" horiz="1" max="9726" page="10" val="3934"/>
</file>

<file path=xl/ctrlProps/ctrlProp60.xml><?xml version="1.0" encoding="utf-8"?>
<formControlPr xmlns="http://schemas.microsoft.com/office/spreadsheetml/2009/9/main" objectType="Spin" dx="35" fmlaLink="$S$19" max="1000" page="10" val="519"/>
</file>

<file path=xl/ctrlProps/ctrlProp61.xml><?xml version="1.0" encoding="utf-8"?>
<formControlPr xmlns="http://schemas.microsoft.com/office/spreadsheetml/2009/9/main" objectType="Spin" dx="35" fmlaLink="$S$25" max="1000" page="10" val="560"/>
</file>

<file path=xl/ctrlProps/ctrlProp62.xml><?xml version="1.0" encoding="utf-8"?>
<formControlPr xmlns="http://schemas.microsoft.com/office/spreadsheetml/2009/9/main" objectType="Spin" dx="35" fmlaLink="$S$26" max="1000" page="10" val="609"/>
</file>

<file path=xl/ctrlProps/ctrlProp63.xml><?xml version="1.0" encoding="utf-8"?>
<formControlPr xmlns="http://schemas.microsoft.com/office/spreadsheetml/2009/9/main" objectType="Scroll" dx="31" fmlaLink="#REF!" horiz="1" max="3242" page="10" val="1799"/>
</file>

<file path=xl/ctrlProps/ctrlProp64.xml><?xml version="1.0" encoding="utf-8"?>
<formControlPr xmlns="http://schemas.microsoft.com/office/spreadsheetml/2009/9/main" objectType="Scroll" dx="31" fmlaLink="#REF!" horiz="1" max="6809" page="10" val="2455"/>
</file>

<file path=xl/ctrlProps/ctrlProp65.xml><?xml version="1.0" encoding="utf-8"?>
<formControlPr xmlns="http://schemas.microsoft.com/office/spreadsheetml/2009/9/main" objectType="Scroll" dx="31" fmlaLink="#REF!" horiz="1" max="5316" page="10" val="1718"/>
</file>

<file path=xl/ctrlProps/ctrlProp66.xml><?xml version="1.0" encoding="utf-8"?>
<formControlPr xmlns="http://schemas.microsoft.com/office/spreadsheetml/2009/9/main" objectType="Scroll" dx="31" fmlaLink="#REF!" horiz="1" max="9726" page="10" val="3934"/>
</file>

<file path=xl/ctrlProps/ctrlProp67.xml><?xml version="1.0" encoding="utf-8"?>
<formControlPr xmlns="http://schemas.microsoft.com/office/spreadsheetml/2009/9/main" objectType="Spin" dx="35" fmlaLink="$S$4" max="1000" page="10" val="100"/>
</file>

<file path=xl/ctrlProps/ctrlProp68.xml><?xml version="1.0" encoding="utf-8"?>
<formControlPr xmlns="http://schemas.microsoft.com/office/spreadsheetml/2009/9/main" objectType="Spin" dx="35" fmlaLink="$S$5" max="1000" page="10" val="100"/>
</file>

<file path=xl/ctrlProps/ctrlProp69.xml><?xml version="1.0" encoding="utf-8"?>
<formControlPr xmlns="http://schemas.microsoft.com/office/spreadsheetml/2009/9/main" objectType="Spin" dx="35" fmlaLink="$S$11" max="1000" page="10" val="344"/>
</file>

<file path=xl/ctrlProps/ctrlProp7.xml><?xml version="1.0" encoding="utf-8"?>
<formControlPr xmlns="http://schemas.microsoft.com/office/spreadsheetml/2009/9/main" objectType="Spin" dx="35" fmlaLink="$S$4" max="1000" page="10" val="100"/>
</file>

<file path=xl/ctrlProps/ctrlProp70.xml><?xml version="1.0" encoding="utf-8"?>
<formControlPr xmlns="http://schemas.microsoft.com/office/spreadsheetml/2009/9/main" objectType="Spin" dx="35" fmlaLink="$S$12" max="1000" page="10" val="345"/>
</file>

<file path=xl/ctrlProps/ctrlProp71.xml><?xml version="1.0" encoding="utf-8"?>
<formControlPr xmlns="http://schemas.microsoft.com/office/spreadsheetml/2009/9/main" objectType="Spin" dx="35" fmlaLink="$S$18" max="1000" page="10" val="462"/>
</file>

<file path=xl/ctrlProps/ctrlProp72.xml><?xml version="1.0" encoding="utf-8"?>
<formControlPr xmlns="http://schemas.microsoft.com/office/spreadsheetml/2009/9/main" objectType="Spin" dx="35" fmlaLink="$S$19" max="1000" page="10" val="462"/>
</file>

<file path=xl/ctrlProps/ctrlProp73.xml><?xml version="1.0" encoding="utf-8"?>
<formControlPr xmlns="http://schemas.microsoft.com/office/spreadsheetml/2009/9/main" objectType="Spin" dx="35" fmlaLink="$S$25" max="1000" page="10" val="563"/>
</file>

<file path=xl/ctrlProps/ctrlProp74.xml><?xml version="1.0" encoding="utf-8"?>
<formControlPr xmlns="http://schemas.microsoft.com/office/spreadsheetml/2009/9/main" objectType="Spin" dx="35" fmlaLink="$S$26" max="1000" page="10" val="563"/>
</file>

<file path=xl/ctrlProps/ctrlProp75.xml><?xml version="1.0" encoding="utf-8"?>
<formControlPr xmlns="http://schemas.microsoft.com/office/spreadsheetml/2009/9/main" objectType="Scroll" dx="31" fmlaLink="#REF!" horiz="1" max="3242" page="10" val="1799"/>
</file>

<file path=xl/ctrlProps/ctrlProp76.xml><?xml version="1.0" encoding="utf-8"?>
<formControlPr xmlns="http://schemas.microsoft.com/office/spreadsheetml/2009/9/main" objectType="Scroll" dx="31" fmlaLink="#REF!" horiz="1" max="6809" page="10" val="2455"/>
</file>

<file path=xl/ctrlProps/ctrlProp77.xml><?xml version="1.0" encoding="utf-8"?>
<formControlPr xmlns="http://schemas.microsoft.com/office/spreadsheetml/2009/9/main" objectType="Scroll" dx="31" fmlaLink="#REF!" horiz="1" max="5316" page="10" val="1718"/>
</file>

<file path=xl/ctrlProps/ctrlProp78.xml><?xml version="1.0" encoding="utf-8"?>
<formControlPr xmlns="http://schemas.microsoft.com/office/spreadsheetml/2009/9/main" objectType="Scroll" dx="31" fmlaLink="#REF!" horiz="1" max="9726" page="10" val="3934"/>
</file>

<file path=xl/ctrlProps/ctrlProp79.xml><?xml version="1.0" encoding="utf-8"?>
<formControlPr xmlns="http://schemas.microsoft.com/office/spreadsheetml/2009/9/main" objectType="Spin" dx="35" fmlaLink="$S$4" max="1000" page="10" val="100"/>
</file>

<file path=xl/ctrlProps/ctrlProp8.xml><?xml version="1.0" encoding="utf-8"?>
<formControlPr xmlns="http://schemas.microsoft.com/office/spreadsheetml/2009/9/main" objectType="Spin" dx="35" fmlaLink="$S$5" max="1000" page="10" val="100"/>
</file>

<file path=xl/ctrlProps/ctrlProp80.xml><?xml version="1.0" encoding="utf-8"?>
<formControlPr xmlns="http://schemas.microsoft.com/office/spreadsheetml/2009/9/main" objectType="Spin" dx="35" fmlaLink="$S$5" max="1000" page="10" val="100"/>
</file>

<file path=xl/ctrlProps/ctrlProp81.xml><?xml version="1.0" encoding="utf-8"?>
<formControlPr xmlns="http://schemas.microsoft.com/office/spreadsheetml/2009/9/main" objectType="Spin" dx="35" fmlaLink="$S$11" max="1000" page="10" val="355"/>
</file>

<file path=xl/ctrlProps/ctrlProp82.xml><?xml version="1.0" encoding="utf-8"?>
<formControlPr xmlns="http://schemas.microsoft.com/office/spreadsheetml/2009/9/main" objectType="Spin" dx="35" fmlaLink="$S$12" max="1000" page="10" val="428"/>
</file>

<file path=xl/ctrlProps/ctrlProp83.xml><?xml version="1.0" encoding="utf-8"?>
<formControlPr xmlns="http://schemas.microsoft.com/office/spreadsheetml/2009/9/main" objectType="Spin" dx="35" fmlaLink="$S$18" max="1000" page="10" val="442"/>
</file>

<file path=xl/ctrlProps/ctrlProp84.xml><?xml version="1.0" encoding="utf-8"?>
<formControlPr xmlns="http://schemas.microsoft.com/office/spreadsheetml/2009/9/main" objectType="Spin" dx="35" fmlaLink="$S$19" max="1000" page="10" val="498"/>
</file>

<file path=xl/ctrlProps/ctrlProp85.xml><?xml version="1.0" encoding="utf-8"?>
<formControlPr xmlns="http://schemas.microsoft.com/office/spreadsheetml/2009/9/main" objectType="Spin" dx="35" fmlaLink="$S$25" max="1000" page="10" val="570"/>
</file>

<file path=xl/ctrlProps/ctrlProp86.xml><?xml version="1.0" encoding="utf-8"?>
<formControlPr xmlns="http://schemas.microsoft.com/office/spreadsheetml/2009/9/main" objectType="Spin" dx="35" fmlaLink="$S$26" max="1000" page="10" val="619"/>
</file>

<file path=xl/ctrlProps/ctrlProp87.xml><?xml version="1.0" encoding="utf-8"?>
<formControlPr xmlns="http://schemas.microsoft.com/office/spreadsheetml/2009/9/main" objectType="Scroll" dx="31" fmlaLink="#REF!" horiz="1" max="3242" page="10" val="1799"/>
</file>

<file path=xl/ctrlProps/ctrlProp88.xml><?xml version="1.0" encoding="utf-8"?>
<formControlPr xmlns="http://schemas.microsoft.com/office/spreadsheetml/2009/9/main" objectType="Scroll" dx="31" fmlaLink="#REF!" horiz="1" max="6809" page="10" val="2455"/>
</file>

<file path=xl/ctrlProps/ctrlProp89.xml><?xml version="1.0" encoding="utf-8"?>
<formControlPr xmlns="http://schemas.microsoft.com/office/spreadsheetml/2009/9/main" objectType="Scroll" dx="31" fmlaLink="#REF!" horiz="1" max="5316" page="10" val="1718"/>
</file>

<file path=xl/ctrlProps/ctrlProp9.xml><?xml version="1.0" encoding="utf-8"?>
<formControlPr xmlns="http://schemas.microsoft.com/office/spreadsheetml/2009/9/main" objectType="Spin" dx="35" fmlaLink="$S$11" max="1000" page="10" val="339"/>
</file>

<file path=xl/ctrlProps/ctrlProp90.xml><?xml version="1.0" encoding="utf-8"?>
<formControlPr xmlns="http://schemas.microsoft.com/office/spreadsheetml/2009/9/main" objectType="Scroll" dx="31" fmlaLink="#REF!" horiz="1" max="9726" page="10" val="3934"/>
</file>

<file path=xl/ctrlProps/ctrlProp91.xml><?xml version="1.0" encoding="utf-8"?>
<formControlPr xmlns="http://schemas.microsoft.com/office/spreadsheetml/2009/9/main" objectType="Spin" dx="35" fmlaLink="$S$4" max="1000" page="10" val="100"/>
</file>

<file path=xl/ctrlProps/ctrlProp92.xml><?xml version="1.0" encoding="utf-8"?>
<formControlPr xmlns="http://schemas.microsoft.com/office/spreadsheetml/2009/9/main" objectType="Spin" dx="35" fmlaLink="$S$5" max="1000" page="10" val="100"/>
</file>

<file path=xl/ctrlProps/ctrlProp93.xml><?xml version="1.0" encoding="utf-8"?>
<formControlPr xmlns="http://schemas.microsoft.com/office/spreadsheetml/2009/9/main" objectType="Spin" dx="35" fmlaLink="$S$11" max="1000" page="10" val="356"/>
</file>

<file path=xl/ctrlProps/ctrlProp94.xml><?xml version="1.0" encoding="utf-8"?>
<formControlPr xmlns="http://schemas.microsoft.com/office/spreadsheetml/2009/9/main" objectType="Spin" dx="35" fmlaLink="$S$12" max="1000" page="10" val="356"/>
</file>

<file path=xl/ctrlProps/ctrlProp95.xml><?xml version="1.0" encoding="utf-8"?>
<formControlPr xmlns="http://schemas.microsoft.com/office/spreadsheetml/2009/9/main" objectType="Spin" dx="35" fmlaLink="$S$18" max="1000" page="10" val="442"/>
</file>

<file path=xl/ctrlProps/ctrlProp96.xml><?xml version="1.0" encoding="utf-8"?>
<formControlPr xmlns="http://schemas.microsoft.com/office/spreadsheetml/2009/9/main" objectType="Spin" dx="35" fmlaLink="$S$19" max="1000" page="10" val="441"/>
</file>

<file path=xl/ctrlProps/ctrlProp97.xml><?xml version="1.0" encoding="utf-8"?>
<formControlPr xmlns="http://schemas.microsoft.com/office/spreadsheetml/2009/9/main" objectType="Spin" dx="35" fmlaLink="$S$25" max="1000" page="10" val="570"/>
</file>

<file path=xl/ctrlProps/ctrlProp98.xml><?xml version="1.0" encoding="utf-8"?>
<formControlPr xmlns="http://schemas.microsoft.com/office/spreadsheetml/2009/9/main" objectType="Spin" dx="35" fmlaLink="$S$26" max="1000" page="10" val="57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333375</xdr:colOff>
          <xdr:row>10</xdr:row>
          <xdr:rowOff>0</xdr:rowOff>
        </xdr:from>
        <xdr:to>
          <xdr:col>7</xdr:col>
          <xdr:colOff>1695450</xdr:colOff>
          <xdr:row>13</xdr:row>
          <xdr:rowOff>0</xdr:rowOff>
        </xdr:to>
        <xdr:sp macro="" textlink="">
          <xdr:nvSpPr>
            <xdr:cNvPr id="11265" name="Spinner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14</xdr:row>
          <xdr:rowOff>0</xdr:rowOff>
        </xdr:from>
        <xdr:to>
          <xdr:col>8</xdr:col>
          <xdr:colOff>0</xdr:colOff>
          <xdr:row>17</xdr:row>
          <xdr:rowOff>0</xdr:rowOff>
        </xdr:to>
        <xdr:sp macro="" textlink="">
          <xdr:nvSpPr>
            <xdr:cNvPr id="11266" name="Spinner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24</xdr:row>
          <xdr:rowOff>9525</xdr:rowOff>
        </xdr:from>
        <xdr:to>
          <xdr:col>15</xdr:col>
          <xdr:colOff>685800</xdr:colOff>
          <xdr:row>24</xdr:row>
          <xdr:rowOff>152400</xdr:rowOff>
        </xdr:to>
        <xdr:sp macro="" textlink="">
          <xdr:nvSpPr>
            <xdr:cNvPr id="4109" name="Scroll Bar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9525</xdr:rowOff>
        </xdr:from>
        <xdr:to>
          <xdr:col>15</xdr:col>
          <xdr:colOff>685800</xdr:colOff>
          <xdr:row>25</xdr:row>
          <xdr:rowOff>152400</xdr:rowOff>
        </xdr:to>
        <xdr:sp macro="" textlink="">
          <xdr:nvSpPr>
            <xdr:cNvPr id="4110" name="Scroll Bar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9525</xdr:rowOff>
        </xdr:from>
        <xdr:to>
          <xdr:col>15</xdr:col>
          <xdr:colOff>685800</xdr:colOff>
          <xdr:row>26</xdr:row>
          <xdr:rowOff>152400</xdr:rowOff>
        </xdr:to>
        <xdr:sp macro="" textlink="">
          <xdr:nvSpPr>
            <xdr:cNvPr id="4111" name="Scroll Bar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9525</xdr:rowOff>
        </xdr:from>
        <xdr:to>
          <xdr:col>15</xdr:col>
          <xdr:colOff>685800</xdr:colOff>
          <xdr:row>27</xdr:row>
          <xdr:rowOff>152400</xdr:rowOff>
        </xdr:to>
        <xdr:sp macro="" textlink="">
          <xdr:nvSpPr>
            <xdr:cNvPr id="4112" name="Scroll Bar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3</xdr:row>
          <xdr:rowOff>9525</xdr:rowOff>
        </xdr:from>
        <xdr:to>
          <xdr:col>16</xdr:col>
          <xdr:colOff>0</xdr:colOff>
          <xdr:row>5</xdr:row>
          <xdr:rowOff>171450</xdr:rowOff>
        </xdr:to>
        <xdr:sp macro="" textlink="">
          <xdr:nvSpPr>
            <xdr:cNvPr id="4113" name="Spinner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6</xdr:row>
          <xdr:rowOff>19050</xdr:rowOff>
        </xdr:from>
        <xdr:to>
          <xdr:col>16</xdr:col>
          <xdr:colOff>0</xdr:colOff>
          <xdr:row>8</xdr:row>
          <xdr:rowOff>180975</xdr:rowOff>
        </xdr:to>
        <xdr:sp macro="" textlink="">
          <xdr:nvSpPr>
            <xdr:cNvPr id="4114" name="Spinner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10</xdr:row>
          <xdr:rowOff>9525</xdr:rowOff>
        </xdr:from>
        <xdr:to>
          <xdr:col>16</xdr:col>
          <xdr:colOff>0</xdr:colOff>
          <xdr:row>12</xdr:row>
          <xdr:rowOff>171450</xdr:rowOff>
        </xdr:to>
        <xdr:sp macro="" textlink="">
          <xdr:nvSpPr>
            <xdr:cNvPr id="4116" name="Spinner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13</xdr:row>
          <xdr:rowOff>19050</xdr:rowOff>
        </xdr:from>
        <xdr:to>
          <xdr:col>16</xdr:col>
          <xdr:colOff>0</xdr:colOff>
          <xdr:row>15</xdr:row>
          <xdr:rowOff>180975</xdr:rowOff>
        </xdr:to>
        <xdr:sp macro="" textlink="">
          <xdr:nvSpPr>
            <xdr:cNvPr id="4117" name="Spinner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17</xdr:row>
          <xdr:rowOff>9525</xdr:rowOff>
        </xdr:from>
        <xdr:to>
          <xdr:col>16</xdr:col>
          <xdr:colOff>0</xdr:colOff>
          <xdr:row>19</xdr:row>
          <xdr:rowOff>171450</xdr:rowOff>
        </xdr:to>
        <xdr:sp macro="" textlink="">
          <xdr:nvSpPr>
            <xdr:cNvPr id="4118" name="Spinner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20</xdr:row>
          <xdr:rowOff>19050</xdr:rowOff>
        </xdr:from>
        <xdr:to>
          <xdr:col>16</xdr:col>
          <xdr:colOff>0</xdr:colOff>
          <xdr:row>22</xdr:row>
          <xdr:rowOff>180975</xdr:rowOff>
        </xdr:to>
        <xdr:sp macro="" textlink="">
          <xdr:nvSpPr>
            <xdr:cNvPr id="4119" name="Spinner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24</xdr:row>
          <xdr:rowOff>9525</xdr:rowOff>
        </xdr:from>
        <xdr:to>
          <xdr:col>16</xdr:col>
          <xdr:colOff>0</xdr:colOff>
          <xdr:row>26</xdr:row>
          <xdr:rowOff>171450</xdr:rowOff>
        </xdr:to>
        <xdr:sp macro="" textlink="">
          <xdr:nvSpPr>
            <xdr:cNvPr id="4120" name="Spinner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27</xdr:row>
          <xdr:rowOff>19050</xdr:rowOff>
        </xdr:from>
        <xdr:to>
          <xdr:col>16</xdr:col>
          <xdr:colOff>0</xdr:colOff>
          <xdr:row>29</xdr:row>
          <xdr:rowOff>180975</xdr:rowOff>
        </xdr:to>
        <xdr:sp macro="" textlink="">
          <xdr:nvSpPr>
            <xdr:cNvPr id="4121" name="Spinner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24</xdr:row>
          <xdr:rowOff>9525</xdr:rowOff>
        </xdr:from>
        <xdr:to>
          <xdr:col>15</xdr:col>
          <xdr:colOff>685800</xdr:colOff>
          <xdr:row>24</xdr:row>
          <xdr:rowOff>152400</xdr:rowOff>
        </xdr:to>
        <xdr:sp macro="" textlink="">
          <xdr:nvSpPr>
            <xdr:cNvPr id="8193" name="Scroll Bar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9525</xdr:rowOff>
        </xdr:from>
        <xdr:to>
          <xdr:col>15</xdr:col>
          <xdr:colOff>685800</xdr:colOff>
          <xdr:row>25</xdr:row>
          <xdr:rowOff>152400</xdr:rowOff>
        </xdr:to>
        <xdr:sp macro="" textlink="">
          <xdr:nvSpPr>
            <xdr:cNvPr id="8194" name="Scroll Bar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9525</xdr:rowOff>
        </xdr:from>
        <xdr:to>
          <xdr:col>15</xdr:col>
          <xdr:colOff>685800</xdr:colOff>
          <xdr:row>26</xdr:row>
          <xdr:rowOff>152400</xdr:rowOff>
        </xdr:to>
        <xdr:sp macro="" textlink="">
          <xdr:nvSpPr>
            <xdr:cNvPr id="8195" name="Scroll Bar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9525</xdr:rowOff>
        </xdr:from>
        <xdr:to>
          <xdr:col>15</xdr:col>
          <xdr:colOff>685800</xdr:colOff>
          <xdr:row>27</xdr:row>
          <xdr:rowOff>152400</xdr:rowOff>
        </xdr:to>
        <xdr:sp macro="" textlink="">
          <xdr:nvSpPr>
            <xdr:cNvPr id="8196" name="Scroll Bar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2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3</xdr:row>
          <xdr:rowOff>9525</xdr:rowOff>
        </xdr:from>
        <xdr:to>
          <xdr:col>16</xdr:col>
          <xdr:colOff>0</xdr:colOff>
          <xdr:row>5</xdr:row>
          <xdr:rowOff>171450</xdr:rowOff>
        </xdr:to>
        <xdr:sp macro="" textlink="">
          <xdr:nvSpPr>
            <xdr:cNvPr id="8197" name="Spinner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2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6</xdr:row>
          <xdr:rowOff>19050</xdr:rowOff>
        </xdr:from>
        <xdr:to>
          <xdr:col>16</xdr:col>
          <xdr:colOff>0</xdr:colOff>
          <xdr:row>8</xdr:row>
          <xdr:rowOff>180975</xdr:rowOff>
        </xdr:to>
        <xdr:sp macro="" textlink="">
          <xdr:nvSpPr>
            <xdr:cNvPr id="8198" name="Spinner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2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10</xdr:row>
          <xdr:rowOff>9525</xdr:rowOff>
        </xdr:from>
        <xdr:to>
          <xdr:col>16</xdr:col>
          <xdr:colOff>0</xdr:colOff>
          <xdr:row>12</xdr:row>
          <xdr:rowOff>171450</xdr:rowOff>
        </xdr:to>
        <xdr:sp macro="" textlink="">
          <xdr:nvSpPr>
            <xdr:cNvPr id="8199" name="Spinner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2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13</xdr:row>
          <xdr:rowOff>19050</xdr:rowOff>
        </xdr:from>
        <xdr:to>
          <xdr:col>16</xdr:col>
          <xdr:colOff>0</xdr:colOff>
          <xdr:row>15</xdr:row>
          <xdr:rowOff>180975</xdr:rowOff>
        </xdr:to>
        <xdr:sp macro="" textlink="">
          <xdr:nvSpPr>
            <xdr:cNvPr id="8200" name="Spinner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2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17</xdr:row>
          <xdr:rowOff>9525</xdr:rowOff>
        </xdr:from>
        <xdr:to>
          <xdr:col>16</xdr:col>
          <xdr:colOff>0</xdr:colOff>
          <xdr:row>19</xdr:row>
          <xdr:rowOff>171450</xdr:rowOff>
        </xdr:to>
        <xdr:sp macro="" textlink="">
          <xdr:nvSpPr>
            <xdr:cNvPr id="8201" name="Spinner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2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20</xdr:row>
          <xdr:rowOff>19050</xdr:rowOff>
        </xdr:from>
        <xdr:to>
          <xdr:col>16</xdr:col>
          <xdr:colOff>0</xdr:colOff>
          <xdr:row>22</xdr:row>
          <xdr:rowOff>180975</xdr:rowOff>
        </xdr:to>
        <xdr:sp macro="" textlink="">
          <xdr:nvSpPr>
            <xdr:cNvPr id="8202" name="Spinner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2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24</xdr:row>
          <xdr:rowOff>9525</xdr:rowOff>
        </xdr:from>
        <xdr:to>
          <xdr:col>16</xdr:col>
          <xdr:colOff>0</xdr:colOff>
          <xdr:row>26</xdr:row>
          <xdr:rowOff>171450</xdr:rowOff>
        </xdr:to>
        <xdr:sp macro="" textlink="">
          <xdr:nvSpPr>
            <xdr:cNvPr id="8203" name="Spinner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2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27</xdr:row>
          <xdr:rowOff>19050</xdr:rowOff>
        </xdr:from>
        <xdr:to>
          <xdr:col>16</xdr:col>
          <xdr:colOff>0</xdr:colOff>
          <xdr:row>29</xdr:row>
          <xdr:rowOff>180975</xdr:rowOff>
        </xdr:to>
        <xdr:sp macro="" textlink="">
          <xdr:nvSpPr>
            <xdr:cNvPr id="8204" name="Spinner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2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24</xdr:row>
          <xdr:rowOff>9525</xdr:rowOff>
        </xdr:from>
        <xdr:to>
          <xdr:col>15</xdr:col>
          <xdr:colOff>685800</xdr:colOff>
          <xdr:row>24</xdr:row>
          <xdr:rowOff>152400</xdr:rowOff>
        </xdr:to>
        <xdr:sp macro="" textlink="">
          <xdr:nvSpPr>
            <xdr:cNvPr id="9217" name="Scroll Bar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9525</xdr:rowOff>
        </xdr:from>
        <xdr:to>
          <xdr:col>15</xdr:col>
          <xdr:colOff>685800</xdr:colOff>
          <xdr:row>25</xdr:row>
          <xdr:rowOff>152400</xdr:rowOff>
        </xdr:to>
        <xdr:sp macro="" textlink="">
          <xdr:nvSpPr>
            <xdr:cNvPr id="9218" name="Scroll Bar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9525</xdr:rowOff>
        </xdr:from>
        <xdr:to>
          <xdr:col>15</xdr:col>
          <xdr:colOff>685800</xdr:colOff>
          <xdr:row>26</xdr:row>
          <xdr:rowOff>152400</xdr:rowOff>
        </xdr:to>
        <xdr:sp macro="" textlink="">
          <xdr:nvSpPr>
            <xdr:cNvPr id="9219" name="Scroll Bar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9525</xdr:rowOff>
        </xdr:from>
        <xdr:to>
          <xdr:col>15</xdr:col>
          <xdr:colOff>685800</xdr:colOff>
          <xdr:row>27</xdr:row>
          <xdr:rowOff>152400</xdr:rowOff>
        </xdr:to>
        <xdr:sp macro="" textlink="">
          <xdr:nvSpPr>
            <xdr:cNvPr id="9220" name="Scroll Bar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3</xdr:row>
          <xdr:rowOff>9525</xdr:rowOff>
        </xdr:from>
        <xdr:to>
          <xdr:col>16</xdr:col>
          <xdr:colOff>0</xdr:colOff>
          <xdr:row>5</xdr:row>
          <xdr:rowOff>171450</xdr:rowOff>
        </xdr:to>
        <xdr:sp macro="" textlink="">
          <xdr:nvSpPr>
            <xdr:cNvPr id="9221" name="Spinner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6</xdr:row>
          <xdr:rowOff>19050</xdr:rowOff>
        </xdr:from>
        <xdr:to>
          <xdr:col>16</xdr:col>
          <xdr:colOff>0</xdr:colOff>
          <xdr:row>8</xdr:row>
          <xdr:rowOff>180975</xdr:rowOff>
        </xdr:to>
        <xdr:sp macro="" textlink="">
          <xdr:nvSpPr>
            <xdr:cNvPr id="9222" name="Spinner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3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10</xdr:row>
          <xdr:rowOff>9525</xdr:rowOff>
        </xdr:from>
        <xdr:to>
          <xdr:col>16</xdr:col>
          <xdr:colOff>0</xdr:colOff>
          <xdr:row>12</xdr:row>
          <xdr:rowOff>171450</xdr:rowOff>
        </xdr:to>
        <xdr:sp macro="" textlink="">
          <xdr:nvSpPr>
            <xdr:cNvPr id="9223" name="Spinner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3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13</xdr:row>
          <xdr:rowOff>19050</xdr:rowOff>
        </xdr:from>
        <xdr:to>
          <xdr:col>16</xdr:col>
          <xdr:colOff>0</xdr:colOff>
          <xdr:row>15</xdr:row>
          <xdr:rowOff>180975</xdr:rowOff>
        </xdr:to>
        <xdr:sp macro="" textlink="">
          <xdr:nvSpPr>
            <xdr:cNvPr id="9224" name="Spinner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3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17</xdr:row>
          <xdr:rowOff>9525</xdr:rowOff>
        </xdr:from>
        <xdr:to>
          <xdr:col>16</xdr:col>
          <xdr:colOff>0</xdr:colOff>
          <xdr:row>19</xdr:row>
          <xdr:rowOff>171450</xdr:rowOff>
        </xdr:to>
        <xdr:sp macro="" textlink="">
          <xdr:nvSpPr>
            <xdr:cNvPr id="9225" name="Spinner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3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20</xdr:row>
          <xdr:rowOff>19050</xdr:rowOff>
        </xdr:from>
        <xdr:to>
          <xdr:col>16</xdr:col>
          <xdr:colOff>0</xdr:colOff>
          <xdr:row>22</xdr:row>
          <xdr:rowOff>180975</xdr:rowOff>
        </xdr:to>
        <xdr:sp macro="" textlink="">
          <xdr:nvSpPr>
            <xdr:cNvPr id="9226" name="Spinner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3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24</xdr:row>
          <xdr:rowOff>9525</xdr:rowOff>
        </xdr:from>
        <xdr:to>
          <xdr:col>16</xdr:col>
          <xdr:colOff>0</xdr:colOff>
          <xdr:row>26</xdr:row>
          <xdr:rowOff>171450</xdr:rowOff>
        </xdr:to>
        <xdr:sp macro="" textlink="">
          <xdr:nvSpPr>
            <xdr:cNvPr id="9227" name="Spinner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3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27</xdr:row>
          <xdr:rowOff>19050</xdr:rowOff>
        </xdr:from>
        <xdr:to>
          <xdr:col>16</xdr:col>
          <xdr:colOff>0</xdr:colOff>
          <xdr:row>29</xdr:row>
          <xdr:rowOff>180975</xdr:rowOff>
        </xdr:to>
        <xdr:sp macro="" textlink="">
          <xdr:nvSpPr>
            <xdr:cNvPr id="9228" name="Spinner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3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24</xdr:row>
          <xdr:rowOff>9525</xdr:rowOff>
        </xdr:from>
        <xdr:to>
          <xdr:col>15</xdr:col>
          <xdr:colOff>685800</xdr:colOff>
          <xdr:row>24</xdr:row>
          <xdr:rowOff>152400</xdr:rowOff>
        </xdr:to>
        <xdr:sp macro="" textlink="">
          <xdr:nvSpPr>
            <xdr:cNvPr id="10241" name="Scroll Bar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4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9525</xdr:rowOff>
        </xdr:from>
        <xdr:to>
          <xdr:col>15</xdr:col>
          <xdr:colOff>685800</xdr:colOff>
          <xdr:row>25</xdr:row>
          <xdr:rowOff>152400</xdr:rowOff>
        </xdr:to>
        <xdr:sp macro="" textlink="">
          <xdr:nvSpPr>
            <xdr:cNvPr id="10242" name="Scroll Bar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4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9525</xdr:rowOff>
        </xdr:from>
        <xdr:to>
          <xdr:col>15</xdr:col>
          <xdr:colOff>685800</xdr:colOff>
          <xdr:row>26</xdr:row>
          <xdr:rowOff>152400</xdr:rowOff>
        </xdr:to>
        <xdr:sp macro="" textlink="">
          <xdr:nvSpPr>
            <xdr:cNvPr id="10243" name="Scroll Bar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4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9525</xdr:rowOff>
        </xdr:from>
        <xdr:to>
          <xdr:col>15</xdr:col>
          <xdr:colOff>685800</xdr:colOff>
          <xdr:row>27</xdr:row>
          <xdr:rowOff>152400</xdr:rowOff>
        </xdr:to>
        <xdr:sp macro="" textlink="">
          <xdr:nvSpPr>
            <xdr:cNvPr id="10244" name="Scroll Bar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4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3</xdr:row>
          <xdr:rowOff>9525</xdr:rowOff>
        </xdr:from>
        <xdr:to>
          <xdr:col>16</xdr:col>
          <xdr:colOff>0</xdr:colOff>
          <xdr:row>5</xdr:row>
          <xdr:rowOff>171450</xdr:rowOff>
        </xdr:to>
        <xdr:sp macro="" textlink="">
          <xdr:nvSpPr>
            <xdr:cNvPr id="10245" name="Spinner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4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6</xdr:row>
          <xdr:rowOff>19050</xdr:rowOff>
        </xdr:from>
        <xdr:to>
          <xdr:col>16</xdr:col>
          <xdr:colOff>0</xdr:colOff>
          <xdr:row>8</xdr:row>
          <xdr:rowOff>180975</xdr:rowOff>
        </xdr:to>
        <xdr:sp macro="" textlink="">
          <xdr:nvSpPr>
            <xdr:cNvPr id="10246" name="Spinner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4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10</xdr:row>
          <xdr:rowOff>9525</xdr:rowOff>
        </xdr:from>
        <xdr:to>
          <xdr:col>16</xdr:col>
          <xdr:colOff>0</xdr:colOff>
          <xdr:row>12</xdr:row>
          <xdr:rowOff>171450</xdr:rowOff>
        </xdr:to>
        <xdr:sp macro="" textlink="">
          <xdr:nvSpPr>
            <xdr:cNvPr id="10247" name="Spinner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4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13</xdr:row>
          <xdr:rowOff>19050</xdr:rowOff>
        </xdr:from>
        <xdr:to>
          <xdr:col>16</xdr:col>
          <xdr:colOff>0</xdr:colOff>
          <xdr:row>15</xdr:row>
          <xdr:rowOff>180975</xdr:rowOff>
        </xdr:to>
        <xdr:sp macro="" textlink="">
          <xdr:nvSpPr>
            <xdr:cNvPr id="10248" name="Spinner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4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17</xdr:row>
          <xdr:rowOff>9525</xdr:rowOff>
        </xdr:from>
        <xdr:to>
          <xdr:col>16</xdr:col>
          <xdr:colOff>0</xdr:colOff>
          <xdr:row>19</xdr:row>
          <xdr:rowOff>171450</xdr:rowOff>
        </xdr:to>
        <xdr:sp macro="" textlink="">
          <xdr:nvSpPr>
            <xdr:cNvPr id="10249" name="Spinner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4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20</xdr:row>
          <xdr:rowOff>19050</xdr:rowOff>
        </xdr:from>
        <xdr:to>
          <xdr:col>16</xdr:col>
          <xdr:colOff>0</xdr:colOff>
          <xdr:row>22</xdr:row>
          <xdr:rowOff>180975</xdr:rowOff>
        </xdr:to>
        <xdr:sp macro="" textlink="">
          <xdr:nvSpPr>
            <xdr:cNvPr id="10250" name="Spinner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4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24</xdr:row>
          <xdr:rowOff>9525</xdr:rowOff>
        </xdr:from>
        <xdr:to>
          <xdr:col>16</xdr:col>
          <xdr:colOff>0</xdr:colOff>
          <xdr:row>26</xdr:row>
          <xdr:rowOff>171450</xdr:rowOff>
        </xdr:to>
        <xdr:sp macro="" textlink="">
          <xdr:nvSpPr>
            <xdr:cNvPr id="10251" name="Spinner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4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27</xdr:row>
          <xdr:rowOff>19050</xdr:rowOff>
        </xdr:from>
        <xdr:to>
          <xdr:col>16</xdr:col>
          <xdr:colOff>0</xdr:colOff>
          <xdr:row>29</xdr:row>
          <xdr:rowOff>180975</xdr:rowOff>
        </xdr:to>
        <xdr:sp macro="" textlink="">
          <xdr:nvSpPr>
            <xdr:cNvPr id="10252" name="Spinner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4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24</xdr:row>
          <xdr:rowOff>9525</xdr:rowOff>
        </xdr:from>
        <xdr:to>
          <xdr:col>15</xdr:col>
          <xdr:colOff>685800</xdr:colOff>
          <xdr:row>24</xdr:row>
          <xdr:rowOff>152400</xdr:rowOff>
        </xdr:to>
        <xdr:sp macro="" textlink="">
          <xdr:nvSpPr>
            <xdr:cNvPr id="12289" name="Scroll Bar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9525</xdr:rowOff>
        </xdr:from>
        <xdr:to>
          <xdr:col>15</xdr:col>
          <xdr:colOff>685800</xdr:colOff>
          <xdr:row>25</xdr:row>
          <xdr:rowOff>152400</xdr:rowOff>
        </xdr:to>
        <xdr:sp macro="" textlink="">
          <xdr:nvSpPr>
            <xdr:cNvPr id="12290" name="Scroll Bar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5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9525</xdr:rowOff>
        </xdr:from>
        <xdr:to>
          <xdr:col>15</xdr:col>
          <xdr:colOff>685800</xdr:colOff>
          <xdr:row>26</xdr:row>
          <xdr:rowOff>152400</xdr:rowOff>
        </xdr:to>
        <xdr:sp macro="" textlink="">
          <xdr:nvSpPr>
            <xdr:cNvPr id="12291" name="Scroll Bar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5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9525</xdr:rowOff>
        </xdr:from>
        <xdr:to>
          <xdr:col>15</xdr:col>
          <xdr:colOff>685800</xdr:colOff>
          <xdr:row>27</xdr:row>
          <xdr:rowOff>152400</xdr:rowOff>
        </xdr:to>
        <xdr:sp macro="" textlink="">
          <xdr:nvSpPr>
            <xdr:cNvPr id="12292" name="Scroll Bar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5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3</xdr:row>
          <xdr:rowOff>9525</xdr:rowOff>
        </xdr:from>
        <xdr:to>
          <xdr:col>16</xdr:col>
          <xdr:colOff>0</xdr:colOff>
          <xdr:row>5</xdr:row>
          <xdr:rowOff>171450</xdr:rowOff>
        </xdr:to>
        <xdr:sp macro="" textlink="">
          <xdr:nvSpPr>
            <xdr:cNvPr id="12293" name="Spinner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5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6</xdr:row>
          <xdr:rowOff>19050</xdr:rowOff>
        </xdr:from>
        <xdr:to>
          <xdr:col>16</xdr:col>
          <xdr:colOff>0</xdr:colOff>
          <xdr:row>8</xdr:row>
          <xdr:rowOff>180975</xdr:rowOff>
        </xdr:to>
        <xdr:sp macro="" textlink="">
          <xdr:nvSpPr>
            <xdr:cNvPr id="12294" name="Spinner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5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10</xdr:row>
          <xdr:rowOff>9525</xdr:rowOff>
        </xdr:from>
        <xdr:to>
          <xdr:col>16</xdr:col>
          <xdr:colOff>0</xdr:colOff>
          <xdr:row>12</xdr:row>
          <xdr:rowOff>171450</xdr:rowOff>
        </xdr:to>
        <xdr:sp macro="" textlink="">
          <xdr:nvSpPr>
            <xdr:cNvPr id="12295" name="Spinner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5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13</xdr:row>
          <xdr:rowOff>19050</xdr:rowOff>
        </xdr:from>
        <xdr:to>
          <xdr:col>16</xdr:col>
          <xdr:colOff>0</xdr:colOff>
          <xdr:row>15</xdr:row>
          <xdr:rowOff>180975</xdr:rowOff>
        </xdr:to>
        <xdr:sp macro="" textlink="">
          <xdr:nvSpPr>
            <xdr:cNvPr id="12296" name="Spinner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5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17</xdr:row>
          <xdr:rowOff>9525</xdr:rowOff>
        </xdr:from>
        <xdr:to>
          <xdr:col>16</xdr:col>
          <xdr:colOff>0</xdr:colOff>
          <xdr:row>19</xdr:row>
          <xdr:rowOff>171450</xdr:rowOff>
        </xdr:to>
        <xdr:sp macro="" textlink="">
          <xdr:nvSpPr>
            <xdr:cNvPr id="12297" name="Spinner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5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20</xdr:row>
          <xdr:rowOff>19050</xdr:rowOff>
        </xdr:from>
        <xdr:to>
          <xdr:col>16</xdr:col>
          <xdr:colOff>0</xdr:colOff>
          <xdr:row>22</xdr:row>
          <xdr:rowOff>180975</xdr:rowOff>
        </xdr:to>
        <xdr:sp macro="" textlink="">
          <xdr:nvSpPr>
            <xdr:cNvPr id="12298" name="Spinner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5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24</xdr:row>
          <xdr:rowOff>9525</xdr:rowOff>
        </xdr:from>
        <xdr:to>
          <xdr:col>16</xdr:col>
          <xdr:colOff>0</xdr:colOff>
          <xdr:row>26</xdr:row>
          <xdr:rowOff>171450</xdr:rowOff>
        </xdr:to>
        <xdr:sp macro="" textlink="">
          <xdr:nvSpPr>
            <xdr:cNvPr id="12299" name="Spinner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5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27</xdr:row>
          <xdr:rowOff>19050</xdr:rowOff>
        </xdr:from>
        <xdr:to>
          <xdr:col>16</xdr:col>
          <xdr:colOff>0</xdr:colOff>
          <xdr:row>29</xdr:row>
          <xdr:rowOff>180975</xdr:rowOff>
        </xdr:to>
        <xdr:sp macro="" textlink="">
          <xdr:nvSpPr>
            <xdr:cNvPr id="12300" name="Spinner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5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24</xdr:row>
          <xdr:rowOff>9525</xdr:rowOff>
        </xdr:from>
        <xdr:to>
          <xdr:col>15</xdr:col>
          <xdr:colOff>685800</xdr:colOff>
          <xdr:row>24</xdr:row>
          <xdr:rowOff>152400</xdr:rowOff>
        </xdr:to>
        <xdr:sp macro="" textlink="">
          <xdr:nvSpPr>
            <xdr:cNvPr id="13313" name="Scroll Bar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6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9525</xdr:rowOff>
        </xdr:from>
        <xdr:to>
          <xdr:col>15</xdr:col>
          <xdr:colOff>685800</xdr:colOff>
          <xdr:row>25</xdr:row>
          <xdr:rowOff>152400</xdr:rowOff>
        </xdr:to>
        <xdr:sp macro="" textlink="">
          <xdr:nvSpPr>
            <xdr:cNvPr id="13314" name="Scroll Bar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6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9525</xdr:rowOff>
        </xdr:from>
        <xdr:to>
          <xdr:col>15</xdr:col>
          <xdr:colOff>685800</xdr:colOff>
          <xdr:row>26</xdr:row>
          <xdr:rowOff>152400</xdr:rowOff>
        </xdr:to>
        <xdr:sp macro="" textlink="">
          <xdr:nvSpPr>
            <xdr:cNvPr id="13315" name="Scroll Bar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6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9525</xdr:rowOff>
        </xdr:from>
        <xdr:to>
          <xdr:col>15</xdr:col>
          <xdr:colOff>685800</xdr:colOff>
          <xdr:row>27</xdr:row>
          <xdr:rowOff>152400</xdr:rowOff>
        </xdr:to>
        <xdr:sp macro="" textlink="">
          <xdr:nvSpPr>
            <xdr:cNvPr id="13316" name="Scroll Bar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6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3</xdr:row>
          <xdr:rowOff>9525</xdr:rowOff>
        </xdr:from>
        <xdr:to>
          <xdr:col>16</xdr:col>
          <xdr:colOff>0</xdr:colOff>
          <xdr:row>5</xdr:row>
          <xdr:rowOff>171450</xdr:rowOff>
        </xdr:to>
        <xdr:sp macro="" textlink="">
          <xdr:nvSpPr>
            <xdr:cNvPr id="13317" name="Spinner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6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6</xdr:row>
          <xdr:rowOff>19050</xdr:rowOff>
        </xdr:from>
        <xdr:to>
          <xdr:col>16</xdr:col>
          <xdr:colOff>0</xdr:colOff>
          <xdr:row>8</xdr:row>
          <xdr:rowOff>180975</xdr:rowOff>
        </xdr:to>
        <xdr:sp macro="" textlink="">
          <xdr:nvSpPr>
            <xdr:cNvPr id="13318" name="Spinner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6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10</xdr:row>
          <xdr:rowOff>9525</xdr:rowOff>
        </xdr:from>
        <xdr:to>
          <xdr:col>16</xdr:col>
          <xdr:colOff>0</xdr:colOff>
          <xdr:row>12</xdr:row>
          <xdr:rowOff>171450</xdr:rowOff>
        </xdr:to>
        <xdr:sp macro="" textlink="">
          <xdr:nvSpPr>
            <xdr:cNvPr id="13319" name="Spinner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6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13</xdr:row>
          <xdr:rowOff>19050</xdr:rowOff>
        </xdr:from>
        <xdr:to>
          <xdr:col>16</xdr:col>
          <xdr:colOff>0</xdr:colOff>
          <xdr:row>15</xdr:row>
          <xdr:rowOff>180975</xdr:rowOff>
        </xdr:to>
        <xdr:sp macro="" textlink="">
          <xdr:nvSpPr>
            <xdr:cNvPr id="13320" name="Spinner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6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17</xdr:row>
          <xdr:rowOff>9525</xdr:rowOff>
        </xdr:from>
        <xdr:to>
          <xdr:col>16</xdr:col>
          <xdr:colOff>0</xdr:colOff>
          <xdr:row>19</xdr:row>
          <xdr:rowOff>171450</xdr:rowOff>
        </xdr:to>
        <xdr:sp macro="" textlink="">
          <xdr:nvSpPr>
            <xdr:cNvPr id="13321" name="Spinner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6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20</xdr:row>
          <xdr:rowOff>19050</xdr:rowOff>
        </xdr:from>
        <xdr:to>
          <xdr:col>16</xdr:col>
          <xdr:colOff>0</xdr:colOff>
          <xdr:row>22</xdr:row>
          <xdr:rowOff>180975</xdr:rowOff>
        </xdr:to>
        <xdr:sp macro="" textlink="">
          <xdr:nvSpPr>
            <xdr:cNvPr id="13322" name="Spinner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6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24</xdr:row>
          <xdr:rowOff>9525</xdr:rowOff>
        </xdr:from>
        <xdr:to>
          <xdr:col>16</xdr:col>
          <xdr:colOff>0</xdr:colOff>
          <xdr:row>26</xdr:row>
          <xdr:rowOff>171450</xdr:rowOff>
        </xdr:to>
        <xdr:sp macro="" textlink="">
          <xdr:nvSpPr>
            <xdr:cNvPr id="13323" name="Spinner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6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27</xdr:row>
          <xdr:rowOff>19050</xdr:rowOff>
        </xdr:from>
        <xdr:to>
          <xdr:col>16</xdr:col>
          <xdr:colOff>0</xdr:colOff>
          <xdr:row>29</xdr:row>
          <xdr:rowOff>180975</xdr:rowOff>
        </xdr:to>
        <xdr:sp macro="" textlink="">
          <xdr:nvSpPr>
            <xdr:cNvPr id="13324" name="Spinner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6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24</xdr:row>
          <xdr:rowOff>9525</xdr:rowOff>
        </xdr:from>
        <xdr:to>
          <xdr:col>15</xdr:col>
          <xdr:colOff>685800</xdr:colOff>
          <xdr:row>24</xdr:row>
          <xdr:rowOff>152400</xdr:rowOff>
        </xdr:to>
        <xdr:sp macro="" textlink="">
          <xdr:nvSpPr>
            <xdr:cNvPr id="14337" name="Scroll Bar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7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9525</xdr:rowOff>
        </xdr:from>
        <xdr:to>
          <xdr:col>15</xdr:col>
          <xdr:colOff>685800</xdr:colOff>
          <xdr:row>25</xdr:row>
          <xdr:rowOff>152400</xdr:rowOff>
        </xdr:to>
        <xdr:sp macro="" textlink="">
          <xdr:nvSpPr>
            <xdr:cNvPr id="14338" name="Scroll Bar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7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9525</xdr:rowOff>
        </xdr:from>
        <xdr:to>
          <xdr:col>15</xdr:col>
          <xdr:colOff>685800</xdr:colOff>
          <xdr:row>26</xdr:row>
          <xdr:rowOff>152400</xdr:rowOff>
        </xdr:to>
        <xdr:sp macro="" textlink="">
          <xdr:nvSpPr>
            <xdr:cNvPr id="14339" name="Scroll Bar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7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9525</xdr:rowOff>
        </xdr:from>
        <xdr:to>
          <xdr:col>15</xdr:col>
          <xdr:colOff>685800</xdr:colOff>
          <xdr:row>27</xdr:row>
          <xdr:rowOff>152400</xdr:rowOff>
        </xdr:to>
        <xdr:sp macro="" textlink="">
          <xdr:nvSpPr>
            <xdr:cNvPr id="14340" name="Scroll Bar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7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3</xdr:row>
          <xdr:rowOff>9525</xdr:rowOff>
        </xdr:from>
        <xdr:to>
          <xdr:col>16</xdr:col>
          <xdr:colOff>0</xdr:colOff>
          <xdr:row>5</xdr:row>
          <xdr:rowOff>171450</xdr:rowOff>
        </xdr:to>
        <xdr:sp macro="" textlink="">
          <xdr:nvSpPr>
            <xdr:cNvPr id="14341" name="Spinner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7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6</xdr:row>
          <xdr:rowOff>19050</xdr:rowOff>
        </xdr:from>
        <xdr:to>
          <xdr:col>16</xdr:col>
          <xdr:colOff>0</xdr:colOff>
          <xdr:row>8</xdr:row>
          <xdr:rowOff>180975</xdr:rowOff>
        </xdr:to>
        <xdr:sp macro="" textlink="">
          <xdr:nvSpPr>
            <xdr:cNvPr id="14342" name="Spinner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7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10</xdr:row>
          <xdr:rowOff>9525</xdr:rowOff>
        </xdr:from>
        <xdr:to>
          <xdr:col>16</xdr:col>
          <xdr:colOff>0</xdr:colOff>
          <xdr:row>12</xdr:row>
          <xdr:rowOff>171450</xdr:rowOff>
        </xdr:to>
        <xdr:sp macro="" textlink="">
          <xdr:nvSpPr>
            <xdr:cNvPr id="14343" name="Spinner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7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13</xdr:row>
          <xdr:rowOff>19050</xdr:rowOff>
        </xdr:from>
        <xdr:to>
          <xdr:col>16</xdr:col>
          <xdr:colOff>0</xdr:colOff>
          <xdr:row>15</xdr:row>
          <xdr:rowOff>180975</xdr:rowOff>
        </xdr:to>
        <xdr:sp macro="" textlink="">
          <xdr:nvSpPr>
            <xdr:cNvPr id="14344" name="Spinner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7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17</xdr:row>
          <xdr:rowOff>9525</xdr:rowOff>
        </xdr:from>
        <xdr:to>
          <xdr:col>16</xdr:col>
          <xdr:colOff>0</xdr:colOff>
          <xdr:row>19</xdr:row>
          <xdr:rowOff>171450</xdr:rowOff>
        </xdr:to>
        <xdr:sp macro="" textlink="">
          <xdr:nvSpPr>
            <xdr:cNvPr id="14345" name="Spinner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7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20</xdr:row>
          <xdr:rowOff>19050</xdr:rowOff>
        </xdr:from>
        <xdr:to>
          <xdr:col>16</xdr:col>
          <xdr:colOff>0</xdr:colOff>
          <xdr:row>22</xdr:row>
          <xdr:rowOff>180975</xdr:rowOff>
        </xdr:to>
        <xdr:sp macro="" textlink="">
          <xdr:nvSpPr>
            <xdr:cNvPr id="14346" name="Spinner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7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24</xdr:row>
          <xdr:rowOff>9525</xdr:rowOff>
        </xdr:from>
        <xdr:to>
          <xdr:col>16</xdr:col>
          <xdr:colOff>0</xdr:colOff>
          <xdr:row>26</xdr:row>
          <xdr:rowOff>171450</xdr:rowOff>
        </xdr:to>
        <xdr:sp macro="" textlink="">
          <xdr:nvSpPr>
            <xdr:cNvPr id="14347" name="Spinner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7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27</xdr:row>
          <xdr:rowOff>19050</xdr:rowOff>
        </xdr:from>
        <xdr:to>
          <xdr:col>16</xdr:col>
          <xdr:colOff>0</xdr:colOff>
          <xdr:row>29</xdr:row>
          <xdr:rowOff>180975</xdr:rowOff>
        </xdr:to>
        <xdr:sp macro="" textlink="">
          <xdr:nvSpPr>
            <xdr:cNvPr id="14348" name="Spinner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7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24</xdr:row>
          <xdr:rowOff>9525</xdr:rowOff>
        </xdr:from>
        <xdr:to>
          <xdr:col>15</xdr:col>
          <xdr:colOff>685800</xdr:colOff>
          <xdr:row>24</xdr:row>
          <xdr:rowOff>152400</xdr:rowOff>
        </xdr:to>
        <xdr:sp macro="" textlink="">
          <xdr:nvSpPr>
            <xdr:cNvPr id="15361" name="Scroll Bar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8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9525</xdr:rowOff>
        </xdr:from>
        <xdr:to>
          <xdr:col>15</xdr:col>
          <xdr:colOff>685800</xdr:colOff>
          <xdr:row>25</xdr:row>
          <xdr:rowOff>152400</xdr:rowOff>
        </xdr:to>
        <xdr:sp macro="" textlink="">
          <xdr:nvSpPr>
            <xdr:cNvPr id="15362" name="Scroll Bar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8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9525</xdr:rowOff>
        </xdr:from>
        <xdr:to>
          <xdr:col>15</xdr:col>
          <xdr:colOff>685800</xdr:colOff>
          <xdr:row>26</xdr:row>
          <xdr:rowOff>152400</xdr:rowOff>
        </xdr:to>
        <xdr:sp macro="" textlink="">
          <xdr:nvSpPr>
            <xdr:cNvPr id="15363" name="Scroll Bar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8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9525</xdr:rowOff>
        </xdr:from>
        <xdr:to>
          <xdr:col>15</xdr:col>
          <xdr:colOff>685800</xdr:colOff>
          <xdr:row>27</xdr:row>
          <xdr:rowOff>152400</xdr:rowOff>
        </xdr:to>
        <xdr:sp macro="" textlink="">
          <xdr:nvSpPr>
            <xdr:cNvPr id="15364" name="Scroll Bar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8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3</xdr:row>
          <xdr:rowOff>9525</xdr:rowOff>
        </xdr:from>
        <xdr:to>
          <xdr:col>16</xdr:col>
          <xdr:colOff>0</xdr:colOff>
          <xdr:row>5</xdr:row>
          <xdr:rowOff>171450</xdr:rowOff>
        </xdr:to>
        <xdr:sp macro="" textlink="">
          <xdr:nvSpPr>
            <xdr:cNvPr id="15365" name="Spinner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8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6</xdr:row>
          <xdr:rowOff>19050</xdr:rowOff>
        </xdr:from>
        <xdr:to>
          <xdr:col>16</xdr:col>
          <xdr:colOff>0</xdr:colOff>
          <xdr:row>8</xdr:row>
          <xdr:rowOff>180975</xdr:rowOff>
        </xdr:to>
        <xdr:sp macro="" textlink="">
          <xdr:nvSpPr>
            <xdr:cNvPr id="15366" name="Spinner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8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10</xdr:row>
          <xdr:rowOff>9525</xdr:rowOff>
        </xdr:from>
        <xdr:to>
          <xdr:col>16</xdr:col>
          <xdr:colOff>0</xdr:colOff>
          <xdr:row>12</xdr:row>
          <xdr:rowOff>171450</xdr:rowOff>
        </xdr:to>
        <xdr:sp macro="" textlink="">
          <xdr:nvSpPr>
            <xdr:cNvPr id="15367" name="Spinner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8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13</xdr:row>
          <xdr:rowOff>19050</xdr:rowOff>
        </xdr:from>
        <xdr:to>
          <xdr:col>16</xdr:col>
          <xdr:colOff>0</xdr:colOff>
          <xdr:row>15</xdr:row>
          <xdr:rowOff>180975</xdr:rowOff>
        </xdr:to>
        <xdr:sp macro="" textlink="">
          <xdr:nvSpPr>
            <xdr:cNvPr id="15368" name="Spinner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8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17</xdr:row>
          <xdr:rowOff>9525</xdr:rowOff>
        </xdr:from>
        <xdr:to>
          <xdr:col>16</xdr:col>
          <xdr:colOff>0</xdr:colOff>
          <xdr:row>19</xdr:row>
          <xdr:rowOff>171450</xdr:rowOff>
        </xdr:to>
        <xdr:sp macro="" textlink="">
          <xdr:nvSpPr>
            <xdr:cNvPr id="15369" name="Spinner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8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20</xdr:row>
          <xdr:rowOff>19050</xdr:rowOff>
        </xdr:from>
        <xdr:to>
          <xdr:col>16</xdr:col>
          <xdr:colOff>0</xdr:colOff>
          <xdr:row>22</xdr:row>
          <xdr:rowOff>180975</xdr:rowOff>
        </xdr:to>
        <xdr:sp macro="" textlink="">
          <xdr:nvSpPr>
            <xdr:cNvPr id="15370" name="Spinner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8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24</xdr:row>
          <xdr:rowOff>9525</xdr:rowOff>
        </xdr:from>
        <xdr:to>
          <xdr:col>16</xdr:col>
          <xdr:colOff>0</xdr:colOff>
          <xdr:row>26</xdr:row>
          <xdr:rowOff>171450</xdr:rowOff>
        </xdr:to>
        <xdr:sp macro="" textlink="">
          <xdr:nvSpPr>
            <xdr:cNvPr id="15371" name="Spinner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8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27</xdr:row>
          <xdr:rowOff>19050</xdr:rowOff>
        </xdr:from>
        <xdr:to>
          <xdr:col>16</xdr:col>
          <xdr:colOff>0</xdr:colOff>
          <xdr:row>29</xdr:row>
          <xdr:rowOff>180975</xdr:rowOff>
        </xdr:to>
        <xdr:sp macro="" textlink="">
          <xdr:nvSpPr>
            <xdr:cNvPr id="15372" name="Spinner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8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PServer\Company\Clients\prospects\Zupans\Renewal%20and%20Marketing%20Report\Copy%20of%20Zupan's%20Market%20RFP%20Analysis%20Final%20Paula's%20edi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PSERVER\Folder%20Redirection\KyleD\Desktop\Renewal%20Report%20Cal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Report"/>
      <sheetName val="Providence Employee"/>
      <sheetName val="Providence Employer"/>
      <sheetName val="Kaiser Employee"/>
      <sheetName val="Kaiser Employer"/>
      <sheetName val="Financial Analysis"/>
      <sheetName val="Current Trust PPO"/>
      <sheetName val="Renewal Trust PPO"/>
      <sheetName val="Regence"/>
      <sheetName val="Kaiser"/>
      <sheetName val="Cigna"/>
      <sheetName val="Providence"/>
      <sheetName val="Calculations"/>
    </sheetNames>
    <sheetDataSet>
      <sheetData sheetId="0"/>
      <sheetData sheetId="1">
        <row r="2">
          <cell r="O2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Report "/>
      <sheetName val="All Kaiser Financial"/>
      <sheetName val="Kaiser Only Rate Split"/>
      <sheetName val="Kaiser Only Monthly"/>
      <sheetName val="All Regence Financial"/>
      <sheetName val="Regence Only Monthly"/>
      <sheetName val="Regence &amp; Kaiser Financial"/>
      <sheetName val="Regence and Kaiser Monthly"/>
      <sheetName val="Financial Analysis"/>
      <sheetName val="Current Trust PPO"/>
      <sheetName val="Renewal Trust PPO"/>
      <sheetName val="All Regence"/>
      <sheetName val="All Kaiser"/>
      <sheetName val="Regence and Kaiser"/>
    </sheetNames>
    <sheetDataSet>
      <sheetData sheetId="0"/>
      <sheetData sheetId="1"/>
      <sheetData sheetId="2"/>
      <sheetData sheetId="3"/>
      <sheetData sheetId="4"/>
      <sheetData sheetId="5">
        <row r="2">
          <cell r="O2">
            <v>0</v>
          </cell>
        </row>
      </sheetData>
      <sheetData sheetId="6"/>
      <sheetData sheetId="7"/>
      <sheetData sheetId="8">
        <row r="12">
          <cell r="E12">
            <v>523296</v>
          </cell>
        </row>
      </sheetData>
      <sheetData sheetId="9">
        <row r="44">
          <cell r="D44">
            <v>108504</v>
          </cell>
        </row>
      </sheetData>
      <sheetData sheetId="10">
        <row r="44">
          <cell r="D44">
            <v>108504</v>
          </cell>
        </row>
      </sheetData>
      <sheetData sheetId="11">
        <row r="44">
          <cell r="D44">
            <v>80785.170000000013</v>
          </cell>
        </row>
      </sheetData>
      <sheetData sheetId="12">
        <row r="44">
          <cell r="D44">
            <v>82372.968000000023</v>
          </cell>
        </row>
      </sheetData>
      <sheetData sheetId="13">
        <row r="44">
          <cell r="D44">
            <v>92142.690000000017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13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10" Type="http://schemas.openxmlformats.org/officeDocument/2006/relationships/ctrlProp" Target="../ctrlProps/ctrlProp33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.xml"/><Relationship Id="rId13" Type="http://schemas.openxmlformats.org/officeDocument/2006/relationships/ctrlProp" Target="../ctrlProps/ctrlProp48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42.xml"/><Relationship Id="rId12" Type="http://schemas.openxmlformats.org/officeDocument/2006/relationships/ctrlProp" Target="../ctrlProps/ctrlProp4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1.xml"/><Relationship Id="rId11" Type="http://schemas.openxmlformats.org/officeDocument/2006/relationships/ctrlProp" Target="../ctrlProps/ctrlProp46.xml"/><Relationship Id="rId5" Type="http://schemas.openxmlformats.org/officeDocument/2006/relationships/ctrlProp" Target="../ctrlProps/ctrlProp40.xml"/><Relationship Id="rId15" Type="http://schemas.openxmlformats.org/officeDocument/2006/relationships/ctrlProp" Target="../ctrlProps/ctrlProp50.xml"/><Relationship Id="rId10" Type="http://schemas.openxmlformats.org/officeDocument/2006/relationships/ctrlProp" Target="../ctrlProps/ctrlProp45.xml"/><Relationship Id="rId4" Type="http://schemas.openxmlformats.org/officeDocument/2006/relationships/ctrlProp" Target="../ctrlProps/ctrlProp39.xml"/><Relationship Id="rId9" Type="http://schemas.openxmlformats.org/officeDocument/2006/relationships/ctrlProp" Target="../ctrlProps/ctrlProp44.xml"/><Relationship Id="rId14" Type="http://schemas.openxmlformats.org/officeDocument/2006/relationships/ctrlProp" Target="../ctrlProps/ctrlProp4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5" Type="http://schemas.openxmlformats.org/officeDocument/2006/relationships/ctrlProp" Target="../ctrlProps/ctrlProp62.xml"/><Relationship Id="rId10" Type="http://schemas.openxmlformats.org/officeDocument/2006/relationships/ctrlProp" Target="../ctrlProps/ctrlProp5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trlProp" Target="../ctrlProps/ctrlProp6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7.xml"/><Relationship Id="rId13" Type="http://schemas.openxmlformats.org/officeDocument/2006/relationships/ctrlProp" Target="../ctrlProps/ctrlProp72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66.xml"/><Relationship Id="rId12" Type="http://schemas.openxmlformats.org/officeDocument/2006/relationships/ctrlProp" Target="../ctrlProps/ctrlProp71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65.xml"/><Relationship Id="rId11" Type="http://schemas.openxmlformats.org/officeDocument/2006/relationships/ctrlProp" Target="../ctrlProps/ctrlProp70.xml"/><Relationship Id="rId5" Type="http://schemas.openxmlformats.org/officeDocument/2006/relationships/ctrlProp" Target="../ctrlProps/ctrlProp64.xml"/><Relationship Id="rId15" Type="http://schemas.openxmlformats.org/officeDocument/2006/relationships/ctrlProp" Target="../ctrlProps/ctrlProp74.xml"/><Relationship Id="rId10" Type="http://schemas.openxmlformats.org/officeDocument/2006/relationships/ctrlProp" Target="../ctrlProps/ctrlProp69.xml"/><Relationship Id="rId4" Type="http://schemas.openxmlformats.org/officeDocument/2006/relationships/ctrlProp" Target="../ctrlProps/ctrlProp63.xml"/><Relationship Id="rId9" Type="http://schemas.openxmlformats.org/officeDocument/2006/relationships/ctrlProp" Target="../ctrlProps/ctrlProp68.xml"/><Relationship Id="rId14" Type="http://schemas.openxmlformats.org/officeDocument/2006/relationships/ctrlProp" Target="../ctrlProps/ctrlProp73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9.xml"/><Relationship Id="rId13" Type="http://schemas.openxmlformats.org/officeDocument/2006/relationships/ctrlProp" Target="../ctrlProps/ctrlProp84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78.xml"/><Relationship Id="rId12" Type="http://schemas.openxmlformats.org/officeDocument/2006/relationships/ctrlProp" Target="../ctrlProps/ctrlProp83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77.xml"/><Relationship Id="rId11" Type="http://schemas.openxmlformats.org/officeDocument/2006/relationships/ctrlProp" Target="../ctrlProps/ctrlProp82.xml"/><Relationship Id="rId5" Type="http://schemas.openxmlformats.org/officeDocument/2006/relationships/ctrlProp" Target="../ctrlProps/ctrlProp76.xml"/><Relationship Id="rId15" Type="http://schemas.openxmlformats.org/officeDocument/2006/relationships/ctrlProp" Target="../ctrlProps/ctrlProp86.xml"/><Relationship Id="rId10" Type="http://schemas.openxmlformats.org/officeDocument/2006/relationships/ctrlProp" Target="../ctrlProps/ctrlProp81.xml"/><Relationship Id="rId4" Type="http://schemas.openxmlformats.org/officeDocument/2006/relationships/ctrlProp" Target="../ctrlProps/ctrlProp75.xml"/><Relationship Id="rId9" Type="http://schemas.openxmlformats.org/officeDocument/2006/relationships/ctrlProp" Target="../ctrlProps/ctrlProp80.xml"/><Relationship Id="rId14" Type="http://schemas.openxmlformats.org/officeDocument/2006/relationships/ctrlProp" Target="../ctrlProps/ctrlProp85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1.xml"/><Relationship Id="rId13" Type="http://schemas.openxmlformats.org/officeDocument/2006/relationships/ctrlProp" Target="../ctrlProps/ctrlProp96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90.xml"/><Relationship Id="rId12" Type="http://schemas.openxmlformats.org/officeDocument/2006/relationships/ctrlProp" Target="../ctrlProps/ctrlProp95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89.xml"/><Relationship Id="rId11" Type="http://schemas.openxmlformats.org/officeDocument/2006/relationships/ctrlProp" Target="../ctrlProps/ctrlProp94.xml"/><Relationship Id="rId5" Type="http://schemas.openxmlformats.org/officeDocument/2006/relationships/ctrlProp" Target="../ctrlProps/ctrlProp88.xml"/><Relationship Id="rId15" Type="http://schemas.openxmlformats.org/officeDocument/2006/relationships/ctrlProp" Target="../ctrlProps/ctrlProp98.xml"/><Relationship Id="rId10" Type="http://schemas.openxmlformats.org/officeDocument/2006/relationships/ctrlProp" Target="../ctrlProps/ctrlProp93.xml"/><Relationship Id="rId4" Type="http://schemas.openxmlformats.org/officeDocument/2006/relationships/ctrlProp" Target="../ctrlProps/ctrlProp87.xml"/><Relationship Id="rId9" Type="http://schemas.openxmlformats.org/officeDocument/2006/relationships/ctrlProp" Target="../ctrlProps/ctrlProp92.xml"/><Relationship Id="rId14" Type="http://schemas.openxmlformats.org/officeDocument/2006/relationships/ctrlProp" Target="../ctrlProps/ctrlProp9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E943-0AC0-4CF8-A68B-A286B0412774}">
  <sheetPr>
    <tabColor theme="4"/>
    <pageSetUpPr autoPageBreaks="0" fitToPage="1"/>
  </sheetPr>
  <dimension ref="B1:L19"/>
  <sheetViews>
    <sheetView showGridLines="0" tabSelected="1" topLeftCell="A3" zoomScaleNormal="100" workbookViewId="0">
      <selection activeCell="B14" sqref="B14"/>
    </sheetView>
  </sheetViews>
  <sheetFormatPr defaultColWidth="8.125" defaultRowHeight="18.75" customHeight="1"/>
  <cols>
    <col min="1" max="1" width="3.25" style="101" customWidth="1"/>
    <col min="2" max="2" width="22.25" style="101" customWidth="1"/>
    <col min="3" max="3" width="2.25" style="101" customWidth="1"/>
    <col min="4" max="4" width="22.25" style="101" customWidth="1"/>
    <col min="5" max="5" width="2.25" style="101" customWidth="1"/>
    <col min="6" max="6" width="22.25" style="101" customWidth="1"/>
    <col min="7" max="7" width="4.375" style="101" customWidth="1"/>
    <col min="8" max="8" width="22.25" style="101" customWidth="1"/>
    <col min="9" max="9" width="2.25" style="101" customWidth="1"/>
    <col min="10" max="10" width="22.25" style="101" customWidth="1"/>
    <col min="11" max="11" width="2.25" style="101" customWidth="1"/>
    <col min="12" max="12" width="22.25" style="101" customWidth="1"/>
    <col min="13" max="16384" width="8.125" style="101"/>
  </cols>
  <sheetData>
    <row r="1" spans="2:12" ht="8.25" customHeight="1"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2:12" ht="36.75" customHeight="1">
      <c r="B2" s="102" t="s">
        <v>25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2:12" ht="18.75" customHeight="1" thickBot="1"/>
    <row r="4" spans="2:12" ht="18.75" customHeight="1" thickBot="1">
      <c r="B4" s="238" t="s">
        <v>26</v>
      </c>
      <c r="C4" s="238"/>
      <c r="D4" s="238"/>
      <c r="E4" s="103"/>
      <c r="F4" s="103"/>
      <c r="G4" s="104"/>
      <c r="H4" s="238" t="s">
        <v>27</v>
      </c>
      <c r="I4" s="238"/>
      <c r="J4" s="238"/>
    </row>
    <row r="5" spans="2:12" ht="18.75" customHeight="1">
      <c r="B5" s="105"/>
      <c r="C5" s="106"/>
      <c r="D5" s="105"/>
      <c r="E5" s="104"/>
      <c r="F5" s="105"/>
      <c r="G5" s="106"/>
      <c r="H5" s="105"/>
      <c r="I5" s="104"/>
      <c r="J5" s="105"/>
    </row>
    <row r="6" spans="2:12" ht="46.9" customHeight="1">
      <c r="B6" s="107" t="s">
        <v>28</v>
      </c>
      <c r="C6" s="108"/>
      <c r="D6" s="109" t="s">
        <v>29</v>
      </c>
      <c r="E6" s="110"/>
      <c r="F6" s="107" t="s">
        <v>30</v>
      </c>
      <c r="G6" s="108"/>
      <c r="H6" s="109" t="s">
        <v>29</v>
      </c>
      <c r="I6" s="110"/>
      <c r="J6" s="107" t="s">
        <v>30</v>
      </c>
    </row>
    <row r="7" spans="2:12" ht="45" customHeight="1">
      <c r="B7" s="111">
        <f>'Regence with VSP'!D42+'Regence HSA with VSP'!D42+Kaiser!D42+'Kaiser HSA'!D42+'Regence with VSP (Police)'!D42+'Regence HSA with VSP (Police)'!D42+'Kaiser (Police)'!D42+'Kaiser HSA (Police)'!D42+B14+D14</f>
        <v>15013819.799999997</v>
      </c>
      <c r="C7" s="112"/>
      <c r="D7" s="113">
        <f>'Regence with VSP'!E42+'Regence HSA with VSP'!E42+Kaiser!E42+'Kaiser HSA'!E42+'Regence with VSP (Police)'!E42+'Regence HSA with VSP (Police)'!E42+'Kaiser (Police)'!E42+'Kaiser HSA (Police)'!E42+B14+D14</f>
        <v>12432085.60008816</v>
      </c>
      <c r="E7" s="114"/>
      <c r="F7" s="111">
        <f>'Regence with VSP'!F42+'Regence HSA with VSP'!F42+Kaiser!F42+'Kaiser HSA'!F42+'Regence with VSP (Police)'!F42+'Regence HSA with VSP (Police)'!F42+'Kaiser (Police)'!F42+'Kaiser HSA (Police)'!F42</f>
        <v>2581734.1999118403</v>
      </c>
      <c r="G7" s="112"/>
      <c r="H7" s="115">
        <f>'Regence with VSP'!J42+'Regence HSA with VSP'!J42+Kaiser!J42+'Kaiser HSA'!J42+'Regence with VSP (Police)'!J42+'Regence HSA with VSP (Police)'!J42+'Kaiser (Police)'!J42+'Kaiser HSA (Police)'!J42+B14+D14</f>
        <v>14356937.634000001</v>
      </c>
      <c r="I7" s="114"/>
      <c r="J7" s="116">
        <f>'Regence with VSP'!K42+'Regence HSA with VSP'!K42+Kaiser!K42+'Kaiser HSA'!K42+'Regence with VSP (Police)'!K42+'Regence HSA with VSP (Police)'!K42+'Kaiser (Police)'!K42+'Kaiser HSA (Police)'!K42</f>
        <v>1634740.206</v>
      </c>
    </row>
    <row r="8" spans="2:12" ht="19.350000000000001" customHeight="1">
      <c r="B8" s="239"/>
      <c r="C8" s="117"/>
      <c r="D8" s="118"/>
      <c r="E8" s="119"/>
      <c r="F8" s="239"/>
      <c r="G8" s="117"/>
      <c r="H8" s="120">
        <f>H7-D7</f>
        <v>1924852.033911841</v>
      </c>
      <c r="I8" s="119"/>
      <c r="J8" s="120">
        <f>J7-F7</f>
        <v>-946993.99391184025</v>
      </c>
    </row>
    <row r="9" spans="2:12" ht="19.350000000000001" customHeight="1">
      <c r="B9" s="240"/>
      <c r="C9" s="121"/>
      <c r="D9" s="122"/>
      <c r="E9" s="123"/>
      <c r="F9" s="240"/>
      <c r="G9" s="121"/>
      <c r="H9" s="124">
        <f>(H7/D7)-1</f>
        <v>0.15482937423614507</v>
      </c>
      <c r="I9" s="123"/>
      <c r="J9" s="124">
        <f>(J7/F7)-1</f>
        <v>-0.36680537986605199</v>
      </c>
    </row>
    <row r="10" spans="2:12" ht="18.75" customHeight="1" thickBot="1">
      <c r="B10" s="223"/>
      <c r="C10" s="100"/>
      <c r="D10" s="100"/>
      <c r="F10" s="100"/>
      <c r="G10" s="100"/>
      <c r="H10" s="100"/>
    </row>
    <row r="11" spans="2:12" ht="18.75" customHeight="1">
      <c r="B11" s="225" t="s">
        <v>32</v>
      </c>
      <c r="D11" s="225" t="s">
        <v>33</v>
      </c>
      <c r="F11" s="244" t="s">
        <v>30</v>
      </c>
      <c r="H11" s="241"/>
      <c r="J11" s="233">
        <f>'Regence with VSP'!O4</f>
        <v>0.1</v>
      </c>
    </row>
    <row r="12" spans="2:12" ht="18.75" customHeight="1">
      <c r="B12" s="226">
        <v>75</v>
      </c>
      <c r="D12" s="226">
        <v>4</v>
      </c>
      <c r="F12" s="245"/>
      <c r="H12" s="242"/>
      <c r="J12" s="234"/>
    </row>
    <row r="13" spans="2:12" ht="18.75" customHeight="1" thickBot="1">
      <c r="B13" s="227">
        <v>450</v>
      </c>
      <c r="D13" s="227">
        <v>115</v>
      </c>
      <c r="F13" s="246"/>
      <c r="H13" s="243"/>
      <c r="J13" s="235"/>
    </row>
    <row r="14" spans="2:12" ht="18.75" customHeight="1" thickBot="1">
      <c r="B14" s="227">
        <f>B13*B12*12</f>
        <v>405000</v>
      </c>
      <c r="C14" s="228"/>
      <c r="D14" s="227">
        <f>D13*D12*12</f>
        <v>5520</v>
      </c>
    </row>
    <row r="15" spans="2:12" ht="18.75" customHeight="1">
      <c r="F15" s="231" t="s">
        <v>31</v>
      </c>
      <c r="H15" s="221"/>
      <c r="J15" s="233">
        <f>'Regence with VSP'!O7</f>
        <v>0.1</v>
      </c>
    </row>
    <row r="16" spans="2:12" ht="18.75" customHeight="1">
      <c r="B16" s="224"/>
      <c r="F16" s="232"/>
      <c r="H16" s="222"/>
      <c r="J16" s="234"/>
    </row>
    <row r="17" spans="2:10" ht="18.75" customHeight="1">
      <c r="B17" s="229"/>
      <c r="F17" s="232"/>
      <c r="J17" s="235"/>
    </row>
    <row r="18" spans="2:10" ht="18.75" customHeight="1">
      <c r="B18" s="230"/>
    </row>
    <row r="19" spans="2:10" ht="18.75" customHeight="1">
      <c r="B19" s="230"/>
      <c r="C19" s="236"/>
      <c r="D19" s="237"/>
    </row>
  </sheetData>
  <sheetProtection selectLockedCells="1"/>
  <mergeCells count="10">
    <mergeCell ref="F15:F17"/>
    <mergeCell ref="J15:J17"/>
    <mergeCell ref="C19:D19"/>
    <mergeCell ref="B4:D4"/>
    <mergeCell ref="H4:J4"/>
    <mergeCell ref="B8:B9"/>
    <mergeCell ref="F8:F9"/>
    <mergeCell ref="H11:H13"/>
    <mergeCell ref="J11:J13"/>
    <mergeCell ref="F11:F13"/>
  </mergeCells>
  <conditionalFormatting sqref="D8 B8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H8 F8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J8">
    <cfRule type="iconSet" priority="1">
      <iconSet iconSet="3Arrows">
        <cfvo type="percent" val="0"/>
        <cfvo type="num" val="0"/>
        <cfvo type="num" val="0" gte="0"/>
      </iconSet>
    </cfRule>
  </conditionalFormatting>
  <printOptions horizontalCentered="1"/>
  <pageMargins left="0.7" right="0.7" top="0.75" bottom="0.75" header="0.3" footer="0.3"/>
  <pageSetup scale="8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Spinner 1">
              <controlPr defaultSize="0" autoPict="0">
                <anchor moveWithCells="1" sizeWithCells="1">
                  <from>
                    <xdr:col>6</xdr:col>
                    <xdr:colOff>333375</xdr:colOff>
                    <xdr:row>10</xdr:row>
                    <xdr:rowOff>0</xdr:rowOff>
                  </from>
                  <to>
                    <xdr:col>7</xdr:col>
                    <xdr:colOff>1695450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Spinner 2">
              <controlPr defaultSize="0" autoPict="0">
                <anchor moveWithCells="1" siz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2160F-F581-445D-B6D3-921AF2943AAF}">
  <dimension ref="A1:Z46"/>
  <sheetViews>
    <sheetView showGridLines="0" topLeftCell="A15" zoomScale="85" zoomScaleNormal="85" zoomScaleSheetLayoutView="100" workbookViewId="0">
      <selection activeCell="I11" sqref="I11"/>
    </sheetView>
  </sheetViews>
  <sheetFormatPr defaultColWidth="6.375" defaultRowHeight="15"/>
  <cols>
    <col min="1" max="1" width="6.375" style="1"/>
    <col min="2" max="2" width="12" style="1" customWidth="1"/>
    <col min="3" max="3" width="6.375" style="1" customWidth="1"/>
    <col min="4" max="6" width="12.75" style="1" customWidth="1"/>
    <col min="7" max="7" width="7.25" style="1" hidden="1" customWidth="1"/>
    <col min="8" max="8" width="6.375" style="1" hidden="1" customWidth="1"/>
    <col min="9" max="11" width="12.75" style="1" customWidth="1"/>
    <col min="12" max="13" width="6.375" style="1" hidden="1" customWidth="1"/>
    <col min="14" max="15" width="13.625" style="1" customWidth="1"/>
    <col min="16" max="16" width="18.375" style="1" customWidth="1"/>
    <col min="17" max="18" width="12.125" style="1" customWidth="1"/>
    <col min="19" max="19" width="8.125" style="93" customWidth="1"/>
    <col min="20" max="20" width="6.375" style="93" customWidth="1"/>
    <col min="21" max="24" width="6.375" style="1" customWidth="1"/>
    <col min="25" max="16384" width="6.375" style="1"/>
  </cols>
  <sheetData>
    <row r="1" spans="1:26" ht="18.75">
      <c r="A1" s="2"/>
      <c r="B1" s="3"/>
      <c r="C1" s="4"/>
      <c r="D1" s="260" t="s">
        <v>13</v>
      </c>
      <c r="E1" s="261"/>
      <c r="F1" s="261"/>
      <c r="G1" s="261"/>
      <c r="H1" s="262"/>
      <c r="I1" s="260" t="s">
        <v>14</v>
      </c>
      <c r="J1" s="261"/>
      <c r="K1" s="261"/>
      <c r="L1" s="261"/>
      <c r="M1" s="262"/>
      <c r="N1" s="260" t="s">
        <v>1</v>
      </c>
      <c r="O1" s="261"/>
      <c r="P1" s="261"/>
      <c r="Q1" s="261"/>
      <c r="R1" s="262"/>
      <c r="U1" s="51"/>
      <c r="V1" s="51"/>
      <c r="W1" s="51"/>
    </row>
    <row r="2" spans="1:26">
      <c r="A2" s="84"/>
      <c r="B2" s="263" t="s">
        <v>2</v>
      </c>
      <c r="C2" s="264"/>
      <c r="D2" s="85" t="s">
        <v>17</v>
      </c>
      <c r="E2" s="86" t="s">
        <v>15</v>
      </c>
      <c r="F2" s="5" t="s">
        <v>16</v>
      </c>
      <c r="G2" s="258" t="s">
        <v>4</v>
      </c>
      <c r="H2" s="259"/>
      <c r="I2" s="85" t="s">
        <v>17</v>
      </c>
      <c r="J2" s="86" t="s">
        <v>15</v>
      </c>
      <c r="K2" s="5" t="s">
        <v>16</v>
      </c>
      <c r="L2" s="258" t="s">
        <v>4</v>
      </c>
      <c r="M2" s="259"/>
      <c r="N2" s="265" t="s">
        <v>16</v>
      </c>
      <c r="O2" s="266"/>
      <c r="P2" s="87" t="s">
        <v>0</v>
      </c>
      <c r="Q2" s="5" t="s">
        <v>24</v>
      </c>
      <c r="R2" s="91" t="s">
        <v>5</v>
      </c>
      <c r="U2" s="51"/>
      <c r="V2" s="51"/>
      <c r="W2" s="51"/>
    </row>
    <row r="3" spans="1:26">
      <c r="A3" s="6" t="s">
        <v>18</v>
      </c>
      <c r="B3" s="7"/>
      <c r="C3" s="8"/>
      <c r="D3" s="63"/>
      <c r="E3" s="64"/>
      <c r="F3" s="10"/>
      <c r="G3" s="10" t="s">
        <v>6</v>
      </c>
      <c r="H3" s="8" t="s">
        <v>7</v>
      </c>
      <c r="I3" s="11"/>
      <c r="J3" s="12"/>
      <c r="K3" s="7"/>
      <c r="L3" s="10" t="s">
        <v>6</v>
      </c>
      <c r="M3" s="8" t="s">
        <v>7</v>
      </c>
      <c r="N3" s="9"/>
      <c r="O3" s="7"/>
      <c r="P3" s="13"/>
      <c r="Q3" s="13"/>
      <c r="R3" s="14"/>
      <c r="U3" s="51"/>
      <c r="V3" s="51"/>
      <c r="W3" s="51"/>
    </row>
    <row r="4" spans="1:26">
      <c r="A4" s="15" t="s">
        <v>3</v>
      </c>
      <c r="B4" s="16"/>
      <c r="C4" s="17">
        <v>68</v>
      </c>
      <c r="D4" s="65">
        <v>874.97</v>
      </c>
      <c r="E4" s="66">
        <f>D4-F4</f>
        <v>770.76</v>
      </c>
      <c r="F4" s="67">
        <v>104.21</v>
      </c>
      <c r="G4" s="21">
        <f t="shared" ref="G4:G9" si="0">E4/D4</f>
        <v>0.88089877367224012</v>
      </c>
      <c r="H4" s="22">
        <f t="shared" ref="H4:H9" si="1">F4/D4</f>
        <v>0.1191012263277598</v>
      </c>
      <c r="I4" s="65">
        <v>959.15</v>
      </c>
      <c r="J4" s="66">
        <f>I4-K4</f>
        <v>863.23500000000001</v>
      </c>
      <c r="K4" s="67">
        <f>(I4*O4)</f>
        <v>95.915000000000006</v>
      </c>
      <c r="L4" s="21">
        <f t="shared" ref="L4:L9" si="2">J4/I4</f>
        <v>0.9</v>
      </c>
      <c r="M4" s="22">
        <f t="shared" ref="M4:M9" si="3">K4/I4</f>
        <v>0.1</v>
      </c>
      <c r="N4" s="247" t="s">
        <v>22</v>
      </c>
      <c r="O4" s="250">
        <f>T4</f>
        <v>0.1</v>
      </c>
      <c r="P4" s="253"/>
      <c r="Q4" s="76">
        <f>K4-F4</f>
        <v>-8.2949999999999875</v>
      </c>
      <c r="R4" s="89">
        <f>(K4-F4)/F4</f>
        <v>-7.9598886863064849E-2</v>
      </c>
      <c r="S4" s="94">
        <v>100</v>
      </c>
      <c r="T4" s="95">
        <f>S4/1000</f>
        <v>0.1</v>
      </c>
      <c r="U4" s="51"/>
      <c r="V4" s="51"/>
      <c r="W4" s="51"/>
      <c r="Y4" s="27"/>
      <c r="Z4" s="27"/>
    </row>
    <row r="5" spans="1:26">
      <c r="A5" s="15" t="s">
        <v>8</v>
      </c>
      <c r="B5" s="16"/>
      <c r="C5" s="17">
        <v>60</v>
      </c>
      <c r="D5" s="65">
        <v>1838.61</v>
      </c>
      <c r="E5" s="66">
        <f>D5-F5</f>
        <v>1523.6299999999999</v>
      </c>
      <c r="F5" s="67">
        <v>314.98</v>
      </c>
      <c r="G5" s="21">
        <f t="shared" si="0"/>
        <v>0.82868580068638809</v>
      </c>
      <c r="H5" s="22">
        <f t="shared" si="1"/>
        <v>0.17131419931361194</v>
      </c>
      <c r="I5" s="65">
        <v>2015.53</v>
      </c>
      <c r="J5" s="66">
        <f t="shared" ref="J5:J7" si="4">I5-K5</f>
        <v>1813.9769999999999</v>
      </c>
      <c r="K5" s="67">
        <f>((I5-$I$4)*O$7)+K$4</f>
        <v>201.55300000000003</v>
      </c>
      <c r="L5" s="21">
        <f t="shared" si="2"/>
        <v>0.89999999999999991</v>
      </c>
      <c r="M5" s="22">
        <f t="shared" si="3"/>
        <v>0.10000000000000002</v>
      </c>
      <c r="N5" s="248"/>
      <c r="O5" s="251"/>
      <c r="P5" s="254"/>
      <c r="Q5" s="76">
        <f t="shared" ref="Q5:Q7" si="5">K5-F5</f>
        <v>-113.42699999999999</v>
      </c>
      <c r="R5" s="89">
        <f>(K5-F5)/F5</f>
        <v>-0.36010857832243315</v>
      </c>
      <c r="S5" s="94">
        <v>100</v>
      </c>
      <c r="T5" s="95">
        <f>S5/1000</f>
        <v>0.1</v>
      </c>
      <c r="U5" s="51"/>
      <c r="V5" s="51"/>
      <c r="W5" s="51"/>
      <c r="Y5" s="27"/>
      <c r="Z5" s="27"/>
    </row>
    <row r="6" spans="1:26">
      <c r="A6" s="15" t="s">
        <v>9</v>
      </c>
      <c r="B6" s="16"/>
      <c r="C6" s="17">
        <v>13</v>
      </c>
      <c r="D6" s="65">
        <v>1576.05</v>
      </c>
      <c r="E6" s="66">
        <f>D6-F6</f>
        <v>1318.5</v>
      </c>
      <c r="F6" s="67">
        <v>257.55</v>
      </c>
      <c r="G6" s="21">
        <f t="shared" si="0"/>
        <v>0.83658513372037691</v>
      </c>
      <c r="H6" s="22">
        <f t="shared" si="1"/>
        <v>0.16341486627962312</v>
      </c>
      <c r="I6" s="65">
        <v>1727.7</v>
      </c>
      <c r="J6" s="66">
        <f t="shared" si="4"/>
        <v>1554.93</v>
      </c>
      <c r="K6" s="67">
        <f t="shared" ref="K6:K7" si="6">((I6-$I$4)*O$7)+K$4</f>
        <v>172.77000000000004</v>
      </c>
      <c r="L6" s="21">
        <f t="shared" si="2"/>
        <v>0.9</v>
      </c>
      <c r="M6" s="22">
        <f t="shared" si="3"/>
        <v>0.10000000000000002</v>
      </c>
      <c r="N6" s="249"/>
      <c r="O6" s="252"/>
      <c r="P6" s="254"/>
      <c r="Q6" s="76">
        <f t="shared" si="5"/>
        <v>-84.779999999999973</v>
      </c>
      <c r="R6" s="89">
        <f t="shared" ref="R6:R7" si="7">(K6-F6)/F6</f>
        <v>-0.32917880023296436</v>
      </c>
      <c r="S6" s="96"/>
      <c r="T6" s="97"/>
      <c r="U6" s="51"/>
      <c r="V6" s="51"/>
      <c r="W6" s="51"/>
      <c r="Y6" s="27"/>
      <c r="Z6" s="27"/>
    </row>
    <row r="7" spans="1:26">
      <c r="A7" s="15" t="s">
        <v>10</v>
      </c>
      <c r="B7" s="16"/>
      <c r="C7" s="17">
        <v>83</v>
      </c>
      <c r="D7" s="65">
        <v>2539.1999999999998</v>
      </c>
      <c r="E7" s="66">
        <f>D7-F7</f>
        <v>2070.9899999999998</v>
      </c>
      <c r="F7" s="67">
        <v>468.21</v>
      </c>
      <c r="G7" s="21">
        <f t="shared" si="0"/>
        <v>0.81560727788279774</v>
      </c>
      <c r="H7" s="22">
        <f t="shared" si="1"/>
        <v>0.18439272211720228</v>
      </c>
      <c r="I7" s="65">
        <v>2783.54</v>
      </c>
      <c r="J7" s="66">
        <f t="shared" si="4"/>
        <v>2505.1860000000001</v>
      </c>
      <c r="K7" s="67">
        <f t="shared" si="6"/>
        <v>278.35399999999998</v>
      </c>
      <c r="L7" s="21">
        <f t="shared" si="2"/>
        <v>0.9</v>
      </c>
      <c r="M7" s="22">
        <f t="shared" si="3"/>
        <v>9.9999999999999992E-2</v>
      </c>
      <c r="N7" s="248" t="s">
        <v>23</v>
      </c>
      <c r="O7" s="257">
        <f>T5</f>
        <v>0.1</v>
      </c>
      <c r="P7" s="88"/>
      <c r="Q7" s="76">
        <f t="shared" si="5"/>
        <v>-189.85599999999999</v>
      </c>
      <c r="R7" s="89">
        <f t="shared" si="7"/>
        <v>-0.40549326157066273</v>
      </c>
      <c r="S7" s="96"/>
      <c r="T7" s="97"/>
      <c r="U7" s="51"/>
      <c r="V7" s="51"/>
      <c r="W7" s="51"/>
      <c r="Y7" s="27"/>
      <c r="Z7" s="27"/>
    </row>
    <row r="8" spans="1:26">
      <c r="A8" s="28" t="s">
        <v>11</v>
      </c>
      <c r="B8" s="16"/>
      <c r="C8" s="62">
        <f>SUM(C4:C7)</f>
        <v>224</v>
      </c>
      <c r="D8" s="68">
        <f>(D4*$C4)+(D5*$C5)+(D6*$C6)+(D7*$C7)</f>
        <v>401056.80999999994</v>
      </c>
      <c r="E8" s="69">
        <f>(E4*$C4)+(E5*$C5)+(E6*$C6)+(E7*$C7)</f>
        <v>332862.14999999997</v>
      </c>
      <c r="F8" s="70">
        <f>(F4*$C4)+(F5*$C5)+(F6*$C6)+(F7*$C7)</f>
        <v>68194.66</v>
      </c>
      <c r="G8" s="21">
        <f t="shared" si="0"/>
        <v>0.82996259308001785</v>
      </c>
      <c r="H8" s="22">
        <f t="shared" si="1"/>
        <v>0.17003740691998226</v>
      </c>
      <c r="I8" s="68">
        <f>(I4*$C4)+(I5*$C5)+(I6*$C6)+(I7*$C7)</f>
        <v>439647.92000000004</v>
      </c>
      <c r="J8" s="69">
        <f>(J4*$C4)+(J5*$C5)+(J6*$C6)+(J7*$C7)</f>
        <v>395683.12800000003</v>
      </c>
      <c r="K8" s="70">
        <f>(K4*$C4)+(K5*$C5)+(K6*$C6)+(K7*$C7)</f>
        <v>43964.792000000001</v>
      </c>
      <c r="L8" s="21">
        <f t="shared" si="2"/>
        <v>0.9</v>
      </c>
      <c r="M8" s="22">
        <f t="shared" si="3"/>
        <v>9.9999999999999992E-2</v>
      </c>
      <c r="N8" s="248"/>
      <c r="O8" s="251"/>
      <c r="P8" s="78"/>
      <c r="Q8" s="78">
        <f>(Q4*$C4)+(Q5*$C5)+(Q6*$C6)+(Q7*$C7)</f>
        <v>-24229.867999999999</v>
      </c>
      <c r="R8" s="90"/>
      <c r="S8" s="96"/>
      <c r="T8" s="98"/>
      <c r="U8" s="56"/>
      <c r="V8" s="56"/>
      <c r="W8" s="56"/>
      <c r="X8" s="55"/>
      <c r="Y8" s="55"/>
    </row>
    <row r="9" spans="1:26">
      <c r="A9" s="28" t="s">
        <v>12</v>
      </c>
      <c r="B9" s="34"/>
      <c r="C9" s="29"/>
      <c r="D9" s="68">
        <f>D8*12</f>
        <v>4812681.7199999988</v>
      </c>
      <c r="E9" s="69">
        <f>E8*12</f>
        <v>3994345.8</v>
      </c>
      <c r="F9" s="70">
        <f>F8*12</f>
        <v>818335.92</v>
      </c>
      <c r="G9" s="21">
        <f t="shared" si="0"/>
        <v>0.82996259308001796</v>
      </c>
      <c r="H9" s="22">
        <f t="shared" si="1"/>
        <v>0.17003740691998229</v>
      </c>
      <c r="I9" s="68">
        <f>I8*12</f>
        <v>5275775.040000001</v>
      </c>
      <c r="J9" s="69">
        <f>J8*12</f>
        <v>4748197.5360000003</v>
      </c>
      <c r="K9" s="70">
        <f>K8*12</f>
        <v>527577.50399999996</v>
      </c>
      <c r="L9" s="21">
        <f t="shared" si="2"/>
        <v>0.89999999999999991</v>
      </c>
      <c r="M9" s="22">
        <f t="shared" si="3"/>
        <v>9.9999999999999978E-2</v>
      </c>
      <c r="N9" s="255"/>
      <c r="O9" s="256"/>
      <c r="P9" s="78"/>
      <c r="Q9" s="78">
        <f>Q8*12</f>
        <v>-290758.41599999997</v>
      </c>
      <c r="R9" s="77"/>
      <c r="S9" s="96"/>
      <c r="T9" s="98"/>
      <c r="U9" s="56"/>
      <c r="V9" s="56"/>
      <c r="W9" s="56"/>
      <c r="X9" s="55"/>
      <c r="Y9" s="55"/>
    </row>
    <row r="10" spans="1:26">
      <c r="A10" s="35" t="s">
        <v>19</v>
      </c>
      <c r="B10" s="36"/>
      <c r="C10" s="37"/>
      <c r="D10" s="71"/>
      <c r="E10" s="72"/>
      <c r="F10" s="73"/>
      <c r="G10" s="41"/>
      <c r="H10" s="42"/>
      <c r="I10" s="43"/>
      <c r="J10" s="72"/>
      <c r="K10" s="73"/>
      <c r="L10" s="41"/>
      <c r="M10" s="42"/>
      <c r="N10" s="79"/>
      <c r="O10" s="80"/>
      <c r="P10" s="81"/>
      <c r="Q10" s="82"/>
      <c r="R10" s="83"/>
      <c r="S10" s="96"/>
      <c r="U10" s="51"/>
      <c r="V10" s="51"/>
      <c r="W10" s="51"/>
    </row>
    <row r="11" spans="1:26">
      <c r="A11" s="15" t="s">
        <v>3</v>
      </c>
      <c r="B11" s="16"/>
      <c r="C11" s="17">
        <v>3</v>
      </c>
      <c r="D11" s="65">
        <f>D4</f>
        <v>874.97</v>
      </c>
      <c r="E11" s="66">
        <f>D11-F11</f>
        <v>578.05999999999995</v>
      </c>
      <c r="F11" s="67">
        <v>296.91000000000003</v>
      </c>
      <c r="G11" s="21">
        <f>E11/D11</f>
        <v>0.66066265129090129</v>
      </c>
      <c r="H11" s="22">
        <f>F11/D11</f>
        <v>0.3393373487090986</v>
      </c>
      <c r="I11" s="65">
        <f>I4</f>
        <v>959.15</v>
      </c>
      <c r="J11" s="66">
        <f>I11-K11</f>
        <v>633.9981499999999</v>
      </c>
      <c r="K11" s="67">
        <f>(I11*O11)</f>
        <v>325.15185000000002</v>
      </c>
      <c r="L11" s="21">
        <f t="shared" ref="L11:L14" si="8">J11/I11</f>
        <v>0.66099999999999992</v>
      </c>
      <c r="M11" s="22">
        <f t="shared" ref="M11:M14" si="9">K11/I11</f>
        <v>0.33900000000000002</v>
      </c>
      <c r="N11" s="247" t="s">
        <v>22</v>
      </c>
      <c r="O11" s="250">
        <f>T11</f>
        <v>0.33900000000000002</v>
      </c>
      <c r="P11" s="253"/>
      <c r="Q11" s="76">
        <f>K11-F11</f>
        <v>28.241849999999999</v>
      </c>
      <c r="R11" s="89">
        <f>(K11-F11)/F11</f>
        <v>9.5119228048903701E-2</v>
      </c>
      <c r="S11" s="94">
        <v>339</v>
      </c>
      <c r="T11" s="95">
        <f>S11/1000</f>
        <v>0.33900000000000002</v>
      </c>
      <c r="U11" s="51"/>
      <c r="V11" s="51"/>
      <c r="W11" s="125"/>
      <c r="Z11" s="27"/>
    </row>
    <row r="12" spans="1:26">
      <c r="A12" s="15" t="s">
        <v>8</v>
      </c>
      <c r="B12" s="16"/>
      <c r="C12" s="17">
        <v>0</v>
      </c>
      <c r="D12" s="65">
        <f t="shared" ref="D12:D14" si="10">D5</f>
        <v>1838.61</v>
      </c>
      <c r="E12" s="66">
        <f t="shared" ref="E12:E14" si="11">D12-F12</f>
        <v>1142.7199999999998</v>
      </c>
      <c r="F12" s="67">
        <v>695.89</v>
      </c>
      <c r="G12" s="21">
        <f>E12/D12</f>
        <v>0.62151299079195688</v>
      </c>
      <c r="H12" s="22">
        <f>F12/D12</f>
        <v>0.37848700920804307</v>
      </c>
      <c r="I12" s="65">
        <f t="shared" ref="I12:I14" si="12">I5</f>
        <v>2015.53</v>
      </c>
      <c r="J12" s="66">
        <f>I12-K12</f>
        <v>1253.03683</v>
      </c>
      <c r="K12" s="67">
        <f>((I12-$I$11)*O$14)+K$11</f>
        <v>762.49316999999996</v>
      </c>
      <c r="L12" s="21">
        <f t="shared" si="8"/>
        <v>0.62169098450531624</v>
      </c>
      <c r="M12" s="22">
        <f t="shared" si="9"/>
        <v>0.37830901549468376</v>
      </c>
      <c r="N12" s="248"/>
      <c r="O12" s="251"/>
      <c r="P12" s="254"/>
      <c r="Q12" s="76">
        <f t="shared" ref="Q12:Q14" si="13">K12-F12</f>
        <v>66.603169999999977</v>
      </c>
      <c r="R12" s="89">
        <f>(K12-F12)/F12</f>
        <v>9.5709336245670976E-2</v>
      </c>
      <c r="S12" s="94">
        <v>414</v>
      </c>
      <c r="T12" s="95">
        <f>S12/1000</f>
        <v>0.41399999999999998</v>
      </c>
      <c r="U12" s="51"/>
      <c r="V12" s="51"/>
      <c r="W12" s="51"/>
      <c r="Z12" s="27"/>
    </row>
    <row r="13" spans="1:26">
      <c r="A13" s="15" t="s">
        <v>9</v>
      </c>
      <c r="B13" s="16"/>
      <c r="C13" s="17">
        <v>0</v>
      </c>
      <c r="D13" s="65">
        <f t="shared" si="10"/>
        <v>1576.05</v>
      </c>
      <c r="E13" s="66">
        <f t="shared" si="11"/>
        <v>988.82999999999993</v>
      </c>
      <c r="F13" s="67">
        <v>587.22</v>
      </c>
      <c r="G13" s="21">
        <f>E13/D13</f>
        <v>0.62741029789664027</v>
      </c>
      <c r="H13" s="22">
        <f>F13/D13</f>
        <v>0.37258970210335968</v>
      </c>
      <c r="I13" s="65">
        <f t="shared" si="12"/>
        <v>1727.7</v>
      </c>
      <c r="J13" s="66">
        <f t="shared" ref="J13:J14" si="14">I13-K13</f>
        <v>1084.3684499999999</v>
      </c>
      <c r="K13" s="67">
        <f t="shared" ref="K13:K14" si="15">((I13-$I$11)*O$14)+K$11</f>
        <v>643.33155000000011</v>
      </c>
      <c r="L13" s="21">
        <f t="shared" si="8"/>
        <v>0.62763700295190128</v>
      </c>
      <c r="M13" s="22">
        <f t="shared" si="9"/>
        <v>0.37236299704809867</v>
      </c>
      <c r="N13" s="249"/>
      <c r="O13" s="252"/>
      <c r="P13" s="254"/>
      <c r="Q13" s="76">
        <f t="shared" si="13"/>
        <v>56.111550000000079</v>
      </c>
      <c r="R13" s="89">
        <f t="shared" ref="R13:R14" si="16">(K13-F13)/F13</f>
        <v>9.555456217431299E-2</v>
      </c>
      <c r="S13" s="96"/>
      <c r="T13" s="97"/>
      <c r="U13" s="51"/>
      <c r="V13" s="51"/>
      <c r="W13" s="51"/>
      <c r="Z13" s="27"/>
    </row>
    <row r="14" spans="1:26">
      <c r="A14" s="15" t="s">
        <v>10</v>
      </c>
      <c r="B14" s="16"/>
      <c r="C14" s="17">
        <v>1</v>
      </c>
      <c r="D14" s="65">
        <f t="shared" si="10"/>
        <v>2539.1999999999998</v>
      </c>
      <c r="E14" s="66">
        <f t="shared" si="11"/>
        <v>1553.4199999999998</v>
      </c>
      <c r="F14" s="67">
        <v>985.78</v>
      </c>
      <c r="G14" s="21">
        <f>E14/D14</f>
        <v>0.61177536231884055</v>
      </c>
      <c r="H14" s="22">
        <f>F14/D14</f>
        <v>0.38822463768115945</v>
      </c>
      <c r="I14" s="65">
        <f t="shared" si="12"/>
        <v>2783.54</v>
      </c>
      <c r="J14" s="66">
        <f t="shared" si="14"/>
        <v>1703.09069</v>
      </c>
      <c r="K14" s="67">
        <f t="shared" si="15"/>
        <v>1080.44931</v>
      </c>
      <c r="L14" s="21">
        <f t="shared" si="8"/>
        <v>0.61184344036730209</v>
      </c>
      <c r="M14" s="22">
        <f t="shared" si="9"/>
        <v>0.38815655963269791</v>
      </c>
      <c r="N14" s="248" t="s">
        <v>23</v>
      </c>
      <c r="O14" s="251">
        <f>T12</f>
        <v>0.41399999999999998</v>
      </c>
      <c r="P14" s="88"/>
      <c r="Q14" s="76">
        <f t="shared" si="13"/>
        <v>94.669309999999996</v>
      </c>
      <c r="R14" s="89">
        <f t="shared" si="16"/>
        <v>9.6034926657063438E-2</v>
      </c>
      <c r="S14" s="96"/>
      <c r="T14" s="97"/>
      <c r="U14" s="51"/>
      <c r="V14" s="51"/>
      <c r="W14" s="51"/>
      <c r="Y14" s="27"/>
      <c r="Z14" s="27"/>
    </row>
    <row r="15" spans="1:26">
      <c r="A15" s="28" t="s">
        <v>11</v>
      </c>
      <c r="B15" s="16"/>
      <c r="C15" s="62">
        <f>SUM(C11:C14)</f>
        <v>4</v>
      </c>
      <c r="D15" s="68">
        <f>(D11*$C11)+(D12*$C12)+(D13*$C13)+(D14*$C14)</f>
        <v>5164.1099999999997</v>
      </c>
      <c r="E15" s="69">
        <f>(E11*$C11)+(E12*$C12)+(E13*$C13)+(E14*$C14)</f>
        <v>3287.5999999999995</v>
      </c>
      <c r="F15" s="70">
        <f>(F11*$C11)+(F12*$C12)+(F13*$C13)+(F14*$C14)</f>
        <v>1876.51</v>
      </c>
      <c r="G15" s="21">
        <f>IFERROR(E15/D15,"0%")</f>
        <v>0.63662470396641424</v>
      </c>
      <c r="H15" s="22">
        <f>IFERROR(F15/E15,"0%")</f>
        <v>0.57078415865677101</v>
      </c>
      <c r="I15" s="68">
        <f>(I11*$C11)+(I12*$C12)+(I13*$C13)+(I14*$C14)</f>
        <v>5660.99</v>
      </c>
      <c r="J15" s="69">
        <f>(J11*$C11)+(J12*$C12)+(J13*$C13)+(J14*$C14)</f>
        <v>3605.0851399999997</v>
      </c>
      <c r="K15" s="70">
        <f>(K11*$C11)+(K12*$C12)+(K13*$C13)+(K14*$C14)</f>
        <v>2055.9048600000001</v>
      </c>
      <c r="L15" s="21">
        <f>IFERROR(J15/I15,"0%")</f>
        <v>0.63682944855935086</v>
      </c>
      <c r="M15" s="22">
        <f>IFERROR(K15/J15,"0%")</f>
        <v>0.57027914186792283</v>
      </c>
      <c r="N15" s="248"/>
      <c r="O15" s="251"/>
      <c r="P15" s="78"/>
      <c r="Q15" s="78">
        <f>(Q11*$C11)+(Q12*$C12)+(Q13*$C13)+(Q14*$C14)</f>
        <v>179.39485999999999</v>
      </c>
      <c r="R15" s="77"/>
      <c r="S15" s="96"/>
      <c r="T15" s="98"/>
      <c r="U15" s="56"/>
      <c r="V15" s="56"/>
      <c r="W15" s="56"/>
      <c r="Y15" s="55"/>
    </row>
    <row r="16" spans="1:26">
      <c r="A16" s="28" t="s">
        <v>12</v>
      </c>
      <c r="B16" s="34"/>
      <c r="C16" s="29"/>
      <c r="D16" s="68">
        <f>D15*12</f>
        <v>61969.319999999992</v>
      </c>
      <c r="E16" s="69">
        <f>E15*12</f>
        <v>39451.199999999997</v>
      </c>
      <c r="F16" s="70">
        <f>F15*12</f>
        <v>22518.12</v>
      </c>
      <c r="G16" s="21">
        <f>IFERROR(E16/D16,"0%")</f>
        <v>0.63662470396641435</v>
      </c>
      <c r="H16" s="22">
        <f>IFERROR(F16/E16,"0%")</f>
        <v>0.5707841586567709</v>
      </c>
      <c r="I16" s="68">
        <f>I15*12</f>
        <v>67931.88</v>
      </c>
      <c r="J16" s="74">
        <f>J15*12</f>
        <v>43261.021679999998</v>
      </c>
      <c r="K16" s="70">
        <f>K15*12</f>
        <v>24670.858319999999</v>
      </c>
      <c r="L16" s="21">
        <f>IFERROR(J16/I16,"0%")</f>
        <v>0.63682944855935086</v>
      </c>
      <c r="M16" s="22">
        <f>IFERROR(K16/J16,"0%")</f>
        <v>0.57027914186792272</v>
      </c>
      <c r="N16" s="255"/>
      <c r="O16" s="256"/>
      <c r="P16" s="78"/>
      <c r="Q16" s="78">
        <f>Q15*12</f>
        <v>2152.7383199999999</v>
      </c>
      <c r="R16" s="77"/>
      <c r="S16" s="98"/>
      <c r="T16" s="98"/>
      <c r="U16" s="56"/>
      <c r="V16" s="56"/>
      <c r="W16" s="56"/>
      <c r="X16" s="55"/>
      <c r="Y16" s="55"/>
    </row>
    <row r="17" spans="1:26">
      <c r="A17" s="35" t="s">
        <v>20</v>
      </c>
      <c r="B17" s="36"/>
      <c r="C17" s="37"/>
      <c r="D17" s="71"/>
      <c r="E17" s="72"/>
      <c r="F17" s="73"/>
      <c r="G17" s="41"/>
      <c r="H17" s="42"/>
      <c r="I17" s="43"/>
      <c r="J17" s="72"/>
      <c r="K17" s="73"/>
      <c r="L17" s="41"/>
      <c r="M17" s="42"/>
      <c r="N17" s="79"/>
      <c r="O17" s="80"/>
      <c r="P17" s="81"/>
      <c r="Q17" s="82"/>
      <c r="R17" s="83"/>
      <c r="S17" s="96"/>
      <c r="U17" s="51"/>
      <c r="V17" s="51"/>
      <c r="W17" s="51"/>
    </row>
    <row r="18" spans="1:26">
      <c r="A18" s="15" t="s">
        <v>3</v>
      </c>
      <c r="B18" s="16"/>
      <c r="C18" s="17">
        <v>0</v>
      </c>
      <c r="D18" s="65">
        <f>D4</f>
        <v>874.97</v>
      </c>
      <c r="E18" s="66">
        <f>D18-F18</f>
        <v>474</v>
      </c>
      <c r="F18" s="67">
        <v>400.97</v>
      </c>
      <c r="G18" s="21">
        <f>E18/D18</f>
        <v>0.54173285941232274</v>
      </c>
      <c r="H18" s="22">
        <f>F18/D18</f>
        <v>0.45826714058767731</v>
      </c>
      <c r="I18" s="65">
        <f>I4</f>
        <v>959.15</v>
      </c>
      <c r="J18" s="66">
        <f>I18-K18</f>
        <v>519.85929999999996</v>
      </c>
      <c r="K18" s="67">
        <f>(I18*O18)</f>
        <v>439.29070000000002</v>
      </c>
      <c r="L18" s="21">
        <f t="shared" ref="L18:L21" si="17">J18/I18</f>
        <v>0.54199999999999993</v>
      </c>
      <c r="M18" s="22">
        <f t="shared" ref="M18:M21" si="18">K18/I18</f>
        <v>0.45800000000000002</v>
      </c>
      <c r="N18" s="247" t="s">
        <v>22</v>
      </c>
      <c r="O18" s="250">
        <f>T18</f>
        <v>0.45800000000000002</v>
      </c>
      <c r="P18" s="253"/>
      <c r="Q18" s="76">
        <f>K18-F18</f>
        <v>38.320699999999988</v>
      </c>
      <c r="R18" s="89">
        <f>(K18-F18)/F18</f>
        <v>9.5569992767538678E-2</v>
      </c>
      <c r="S18" s="94">
        <v>458</v>
      </c>
      <c r="T18" s="95">
        <f>S18/1000</f>
        <v>0.45800000000000002</v>
      </c>
      <c r="U18" s="51"/>
      <c r="V18" s="51"/>
      <c r="W18" s="51"/>
      <c r="Y18" s="27"/>
      <c r="Z18" s="27"/>
    </row>
    <row r="19" spans="1:26">
      <c r="A19" s="15" t="s">
        <v>8</v>
      </c>
      <c r="B19" s="16"/>
      <c r="C19" s="17">
        <v>0</v>
      </c>
      <c r="D19" s="65">
        <f t="shared" ref="D19:D21" si="19">D5</f>
        <v>1838.61</v>
      </c>
      <c r="E19" s="66">
        <f t="shared" ref="E19:E21" si="20">D19-F19</f>
        <v>938.38999999999987</v>
      </c>
      <c r="F19" s="67">
        <v>900.22</v>
      </c>
      <c r="G19" s="21">
        <f>E19/D19</f>
        <v>0.51038012411550027</v>
      </c>
      <c r="H19" s="22">
        <f>F19/D19</f>
        <v>0.48961987588449973</v>
      </c>
      <c r="I19" s="65">
        <f t="shared" ref="I19:I21" si="21">I5</f>
        <v>2015.53</v>
      </c>
      <c r="J19" s="66">
        <f t="shared" ref="J19:J21" si="22">I19-K19</f>
        <v>1027.9780799999999</v>
      </c>
      <c r="K19" s="67">
        <f>((I19-$I$18)*O$21)+K$18</f>
        <v>987.55192000000011</v>
      </c>
      <c r="L19" s="21">
        <f t="shared" si="17"/>
        <v>0.51002866739765718</v>
      </c>
      <c r="M19" s="22">
        <f t="shared" si="18"/>
        <v>0.48997133260234288</v>
      </c>
      <c r="N19" s="248"/>
      <c r="O19" s="251"/>
      <c r="P19" s="254"/>
      <c r="Q19" s="76">
        <f t="shared" ref="Q19:Q21" si="23">K19-F19</f>
        <v>87.331920000000082</v>
      </c>
      <c r="R19" s="89">
        <f>(K19-F19)/F19</f>
        <v>9.7011752682677657E-2</v>
      </c>
      <c r="S19" s="94">
        <v>519</v>
      </c>
      <c r="T19" s="95">
        <f>S19/1000</f>
        <v>0.51900000000000002</v>
      </c>
      <c r="U19" s="51"/>
      <c r="V19" s="51"/>
      <c r="W19" s="51"/>
      <c r="Y19" s="27"/>
      <c r="Z19" s="27"/>
    </row>
    <row r="20" spans="1:26">
      <c r="A20" s="15" t="s">
        <v>9</v>
      </c>
      <c r="B20" s="16"/>
      <c r="C20" s="17">
        <v>0</v>
      </c>
      <c r="D20" s="65">
        <f t="shared" si="19"/>
        <v>1576.05</v>
      </c>
      <c r="E20" s="66">
        <f t="shared" si="20"/>
        <v>811.81999999999994</v>
      </c>
      <c r="F20" s="67">
        <v>764.23</v>
      </c>
      <c r="G20" s="21">
        <f>E20/D20</f>
        <v>0.5150978712604295</v>
      </c>
      <c r="H20" s="22">
        <f>F20/D20</f>
        <v>0.48490212873957045</v>
      </c>
      <c r="I20" s="65">
        <f t="shared" si="21"/>
        <v>1727.7</v>
      </c>
      <c r="J20" s="66">
        <f t="shared" si="22"/>
        <v>889.53184999999996</v>
      </c>
      <c r="K20" s="67">
        <f>((I20-$I$18)*O$21)+K$18</f>
        <v>838.16815000000008</v>
      </c>
      <c r="L20" s="21">
        <f t="shared" si="17"/>
        <v>0.51486476240087975</v>
      </c>
      <c r="M20" s="22">
        <f t="shared" si="18"/>
        <v>0.48513523759912025</v>
      </c>
      <c r="N20" s="249"/>
      <c r="O20" s="252"/>
      <c r="P20" s="254"/>
      <c r="Q20" s="76">
        <f t="shared" si="23"/>
        <v>73.938150000000064</v>
      </c>
      <c r="R20" s="89">
        <f t="shared" ref="R20:R21" si="24">(K20-F20)/F20</f>
        <v>9.6748557371472019E-2</v>
      </c>
      <c r="S20" s="96"/>
      <c r="T20" s="97"/>
      <c r="U20" s="51"/>
      <c r="V20" s="51"/>
      <c r="W20" s="51"/>
      <c r="Y20" s="27"/>
      <c r="Z20" s="27"/>
    </row>
    <row r="21" spans="1:26">
      <c r="A21" s="15" t="s">
        <v>10</v>
      </c>
      <c r="B21" s="16"/>
      <c r="C21" s="17">
        <v>0</v>
      </c>
      <c r="D21" s="65">
        <f t="shared" si="19"/>
        <v>2539.1999999999998</v>
      </c>
      <c r="E21" s="66">
        <f t="shared" si="20"/>
        <v>1276.1599999999999</v>
      </c>
      <c r="F21" s="67">
        <v>1263.04</v>
      </c>
      <c r="G21" s="21">
        <f>E21/D21</f>
        <v>0.50258349086326404</v>
      </c>
      <c r="H21" s="22">
        <f>F21/D21</f>
        <v>0.49741650913673602</v>
      </c>
      <c r="I21" s="65">
        <f t="shared" si="21"/>
        <v>2783.54</v>
      </c>
      <c r="J21" s="66">
        <f t="shared" si="22"/>
        <v>1397.3908900000001</v>
      </c>
      <c r="K21" s="67">
        <f>((I21-$I$18)*O$21)+K$18</f>
        <v>1386.1491099999998</v>
      </c>
      <c r="L21" s="21">
        <f t="shared" si="17"/>
        <v>0.50201933149873912</v>
      </c>
      <c r="M21" s="22">
        <f t="shared" si="18"/>
        <v>0.49798066850126094</v>
      </c>
      <c r="N21" s="248" t="s">
        <v>23</v>
      </c>
      <c r="O21" s="251">
        <f>T19</f>
        <v>0.51900000000000002</v>
      </c>
      <c r="P21" s="88"/>
      <c r="Q21" s="76">
        <f t="shared" si="23"/>
        <v>123.10910999999987</v>
      </c>
      <c r="R21" s="89">
        <f t="shared" si="24"/>
        <v>9.7470475994426042E-2</v>
      </c>
      <c r="S21" s="96"/>
      <c r="T21" s="97"/>
      <c r="U21" s="51"/>
      <c r="V21" s="51"/>
      <c r="W21" s="51"/>
      <c r="Y21" s="27"/>
      <c r="Z21" s="27"/>
    </row>
    <row r="22" spans="1:26">
      <c r="A22" s="28" t="s">
        <v>11</v>
      </c>
      <c r="B22" s="16"/>
      <c r="C22" s="62">
        <f>SUM(C18:C21)</f>
        <v>0</v>
      </c>
      <c r="D22" s="68">
        <f>(D18*$C18)+(D19*$C19)+(D20*$C20)+(D21*$C21)</f>
        <v>0</v>
      </c>
      <c r="E22" s="69">
        <f>(E18*$C18)+(E19*$C19)+(E20*$C20)+(E21*$C21)</f>
        <v>0</v>
      </c>
      <c r="F22" s="70">
        <f>(F18*$C18)+(F19*$C19)+(F20*$C20)+(F21*$C21)</f>
        <v>0</v>
      </c>
      <c r="G22" s="21" t="str">
        <f>IFERROR(E22/D22,"0%")</f>
        <v>0%</v>
      </c>
      <c r="H22" s="22" t="str">
        <f>IFERROR(F22/E22,"0%")</f>
        <v>0%</v>
      </c>
      <c r="I22" s="68">
        <f>(I18*$C18)+(I19*$C19)+(I20*$C20)+(I21*$C21)</f>
        <v>0</v>
      </c>
      <c r="J22" s="69">
        <f>(J18*$C18)+(J19*$C19)+(J20*$C20)+(J21*$C21)</f>
        <v>0</v>
      </c>
      <c r="K22" s="70">
        <f>(K18*$C18)+(K19*$C19)+(K20*$C20)+(K21*$C21)</f>
        <v>0</v>
      </c>
      <c r="L22" s="21" t="str">
        <f>IFERROR(J22/I22,"0%")</f>
        <v>0%</v>
      </c>
      <c r="M22" s="22" t="str">
        <f>IFERROR(K22/J22,"0%")</f>
        <v>0%</v>
      </c>
      <c r="N22" s="248"/>
      <c r="O22" s="251"/>
      <c r="P22" s="78"/>
      <c r="Q22" s="78">
        <f>(Q18*$C18)+(Q19*$C19)+(Q20*$C20)+(Q21*$C21)</f>
        <v>0</v>
      </c>
      <c r="R22" s="77"/>
      <c r="S22" s="96"/>
      <c r="T22" s="98"/>
      <c r="U22" s="56"/>
      <c r="V22" s="56"/>
      <c r="W22" s="56"/>
      <c r="X22" s="55"/>
      <c r="Y22" s="55"/>
    </row>
    <row r="23" spans="1:26">
      <c r="A23" s="28" t="s">
        <v>12</v>
      </c>
      <c r="B23" s="34"/>
      <c r="C23" s="29"/>
      <c r="D23" s="68">
        <f>D22*12</f>
        <v>0</v>
      </c>
      <c r="E23" s="69">
        <f>E22*12</f>
        <v>0</v>
      </c>
      <c r="F23" s="70">
        <f>F22*12</f>
        <v>0</v>
      </c>
      <c r="G23" s="21" t="str">
        <f>IFERROR(E23/D23,"0%")</f>
        <v>0%</v>
      </c>
      <c r="H23" s="22" t="str">
        <f>IFERROR(F23/E23,"0%")</f>
        <v>0%</v>
      </c>
      <c r="I23" s="68">
        <f>I22*12</f>
        <v>0</v>
      </c>
      <c r="J23" s="74">
        <f>J22*12</f>
        <v>0</v>
      </c>
      <c r="K23" s="70">
        <f>K22*12</f>
        <v>0</v>
      </c>
      <c r="L23" s="21" t="str">
        <f>IFERROR(J23/I23,"0%")</f>
        <v>0%</v>
      </c>
      <c r="M23" s="22" t="str">
        <f>IFERROR(K23/J23,"0%")</f>
        <v>0%</v>
      </c>
      <c r="N23" s="255"/>
      <c r="O23" s="256"/>
      <c r="P23" s="78"/>
      <c r="Q23" s="78">
        <f>Q22*12</f>
        <v>0</v>
      </c>
      <c r="R23" s="77"/>
      <c r="S23" s="98"/>
      <c r="T23" s="98"/>
      <c r="U23" s="56"/>
      <c r="V23" s="56"/>
      <c r="W23" s="56"/>
      <c r="X23" s="55"/>
      <c r="Y23" s="55"/>
    </row>
    <row r="24" spans="1:26">
      <c r="A24" s="35" t="s">
        <v>21</v>
      </c>
      <c r="B24" s="36"/>
      <c r="C24" s="37"/>
      <c r="D24" s="71"/>
      <c r="E24" s="72"/>
      <c r="F24" s="73"/>
      <c r="G24" s="41"/>
      <c r="H24" s="42"/>
      <c r="I24" s="43"/>
      <c r="J24" s="72"/>
      <c r="K24" s="73"/>
      <c r="L24" s="41"/>
      <c r="M24" s="42"/>
      <c r="N24" s="79"/>
      <c r="O24" s="80"/>
      <c r="P24" s="81"/>
      <c r="Q24" s="82"/>
      <c r="R24" s="83"/>
      <c r="S24" s="96"/>
      <c r="U24" s="51"/>
      <c r="V24" s="51"/>
      <c r="W24" s="51"/>
    </row>
    <row r="25" spans="1:26">
      <c r="A25" s="15" t="s">
        <v>3</v>
      </c>
      <c r="B25" s="16"/>
      <c r="C25" s="17">
        <v>8</v>
      </c>
      <c r="D25" s="65">
        <f>D4</f>
        <v>874.97</v>
      </c>
      <c r="E25" s="66">
        <f>D25-F25</f>
        <v>385.37</v>
      </c>
      <c r="F25" s="67">
        <v>489.6</v>
      </c>
      <c r="G25" s="21">
        <f>E25/D25</f>
        <v>0.44043795787284135</v>
      </c>
      <c r="H25" s="22">
        <f>F25/D25</f>
        <v>0.55956204212715865</v>
      </c>
      <c r="I25" s="65">
        <f>I4</f>
        <v>959.15</v>
      </c>
      <c r="J25" s="66">
        <f>I25-K25</f>
        <v>422.02599999999995</v>
      </c>
      <c r="K25" s="67">
        <f>(I25*O25)</f>
        <v>537.12400000000002</v>
      </c>
      <c r="L25" s="21">
        <f t="shared" ref="L25:L28" si="25">J25/I25</f>
        <v>0.43999999999999995</v>
      </c>
      <c r="M25" s="22">
        <f t="shared" ref="M25:M28" si="26">K25/I25</f>
        <v>0.56000000000000005</v>
      </c>
      <c r="N25" s="247" t="s">
        <v>22</v>
      </c>
      <c r="O25" s="250">
        <f>T25</f>
        <v>0.56000000000000005</v>
      </c>
      <c r="P25" s="253"/>
      <c r="Q25" s="76">
        <f>K25-F25</f>
        <v>47.524000000000001</v>
      </c>
      <c r="R25" s="89">
        <f>(K25-F25)/F25</f>
        <v>9.7066993464052287E-2</v>
      </c>
      <c r="S25" s="94">
        <v>560</v>
      </c>
      <c r="T25" s="95">
        <f>S25/1000</f>
        <v>0.56000000000000005</v>
      </c>
      <c r="U25" s="51"/>
      <c r="V25" s="51"/>
      <c r="W25" s="51"/>
      <c r="Y25" s="27"/>
      <c r="Z25" s="27"/>
    </row>
    <row r="26" spans="1:26">
      <c r="A26" s="15" t="s">
        <v>8</v>
      </c>
      <c r="B26" s="16"/>
      <c r="C26" s="17">
        <v>0</v>
      </c>
      <c r="D26" s="65">
        <f t="shared" ref="D26:D28" si="27">D5</f>
        <v>1838.61</v>
      </c>
      <c r="E26" s="66">
        <f t="shared" ref="E26:E28" si="28">D26-F26</f>
        <v>761.81</v>
      </c>
      <c r="F26" s="67">
        <v>1076.8</v>
      </c>
      <c r="G26" s="21">
        <f>E26/D26</f>
        <v>0.41434018089752583</v>
      </c>
      <c r="H26" s="22">
        <f>F26/D26</f>
        <v>0.58565981910247411</v>
      </c>
      <c r="I26" s="65">
        <f t="shared" ref="I26:I28" si="29">I5</f>
        <v>2015.53</v>
      </c>
      <c r="J26" s="66">
        <f t="shared" ref="J26:J28" si="30">I26-K26</f>
        <v>835.07057999999984</v>
      </c>
      <c r="K26" s="67">
        <f>((I26-$I$25)*O$28)+K$25</f>
        <v>1180.4594200000001</v>
      </c>
      <c r="L26" s="21">
        <f t="shared" si="25"/>
        <v>0.41431810987680651</v>
      </c>
      <c r="M26" s="22">
        <f t="shared" si="26"/>
        <v>0.58568189012319349</v>
      </c>
      <c r="N26" s="248"/>
      <c r="O26" s="251"/>
      <c r="P26" s="254"/>
      <c r="Q26" s="76">
        <f t="shared" ref="Q26:Q28" si="31">K26-F26</f>
        <v>103.65942000000018</v>
      </c>
      <c r="R26" s="89">
        <f>(K26-F26)/F26</f>
        <v>9.6266177563150243E-2</v>
      </c>
      <c r="S26" s="94">
        <v>609</v>
      </c>
      <c r="T26" s="95">
        <f>S26/1000</f>
        <v>0.60899999999999999</v>
      </c>
      <c r="U26" s="51"/>
      <c r="V26" s="51"/>
      <c r="W26" s="51"/>
      <c r="Y26" s="27"/>
      <c r="Z26" s="27"/>
    </row>
    <row r="27" spans="1:26">
      <c r="A27" s="15" t="s">
        <v>9</v>
      </c>
      <c r="B27" s="16"/>
      <c r="C27" s="17">
        <v>0</v>
      </c>
      <c r="D27" s="65">
        <f t="shared" si="27"/>
        <v>1576.05</v>
      </c>
      <c r="E27" s="66">
        <f t="shared" si="28"/>
        <v>659.21999999999991</v>
      </c>
      <c r="F27" s="67">
        <v>916.83</v>
      </c>
      <c r="G27" s="21">
        <f>E27/D27</f>
        <v>0.41827353193109351</v>
      </c>
      <c r="H27" s="22">
        <f>F27/D27</f>
        <v>0.58172646806890649</v>
      </c>
      <c r="I27" s="65">
        <f t="shared" si="29"/>
        <v>1727.7</v>
      </c>
      <c r="J27" s="66">
        <f t="shared" si="30"/>
        <v>722.52904999999998</v>
      </c>
      <c r="K27" s="67">
        <f t="shared" ref="K27:K28" si="32">((I27-$I$25)*O$28)+K$25</f>
        <v>1005.1709500000001</v>
      </c>
      <c r="L27" s="21">
        <f t="shared" si="25"/>
        <v>0.41820284192857554</v>
      </c>
      <c r="M27" s="22">
        <f t="shared" si="26"/>
        <v>0.5817971580714244</v>
      </c>
      <c r="N27" s="249"/>
      <c r="O27" s="252"/>
      <c r="P27" s="254"/>
      <c r="Q27" s="76">
        <f t="shared" si="31"/>
        <v>88.340950000000021</v>
      </c>
      <c r="R27" s="89">
        <f t="shared" ref="R27:R28" si="33">(K27-F27)/F27</f>
        <v>9.6354776785227372E-2</v>
      </c>
      <c r="S27" s="96"/>
      <c r="T27" s="97"/>
      <c r="U27" s="51"/>
      <c r="V27" s="51"/>
      <c r="W27" s="51"/>
      <c r="Y27" s="27"/>
      <c r="Z27" s="27"/>
    </row>
    <row r="28" spans="1:26">
      <c r="A28" s="15" t="s">
        <v>10</v>
      </c>
      <c r="B28" s="16"/>
      <c r="C28" s="17">
        <v>0</v>
      </c>
      <c r="D28" s="65">
        <f t="shared" si="27"/>
        <v>2539.1999999999998</v>
      </c>
      <c r="E28" s="66">
        <f t="shared" si="28"/>
        <v>1035.6099999999999</v>
      </c>
      <c r="F28" s="67">
        <v>1503.59</v>
      </c>
      <c r="G28" s="21">
        <f>E28/D28</f>
        <v>0.40784892879647133</v>
      </c>
      <c r="H28" s="22">
        <f>F28/D28</f>
        <v>0.59215107120352872</v>
      </c>
      <c r="I28" s="65">
        <f t="shared" si="29"/>
        <v>2783.54</v>
      </c>
      <c r="J28" s="66">
        <f t="shared" si="30"/>
        <v>1135.36249</v>
      </c>
      <c r="K28" s="67">
        <f t="shared" si="32"/>
        <v>1648.17751</v>
      </c>
      <c r="L28" s="21">
        <f t="shared" si="25"/>
        <v>0.40788438103997066</v>
      </c>
      <c r="M28" s="22">
        <f t="shared" si="26"/>
        <v>0.59211561896002929</v>
      </c>
      <c r="N28" s="248" t="s">
        <v>23</v>
      </c>
      <c r="O28" s="251">
        <f>T26</f>
        <v>0.60899999999999999</v>
      </c>
      <c r="P28" s="88"/>
      <c r="Q28" s="76">
        <f t="shared" si="31"/>
        <v>144.58751000000007</v>
      </c>
      <c r="R28" s="89">
        <f t="shared" si="33"/>
        <v>9.6161526745987991E-2</v>
      </c>
      <c r="S28" s="96"/>
      <c r="T28" s="97"/>
      <c r="U28" s="51"/>
      <c r="V28" s="51"/>
      <c r="W28" s="51"/>
      <c r="Y28" s="27"/>
      <c r="Z28" s="27"/>
    </row>
    <row r="29" spans="1:26">
      <c r="A29" s="28" t="s">
        <v>11</v>
      </c>
      <c r="B29" s="16"/>
      <c r="C29" s="62">
        <f>SUM(C25:C28)</f>
        <v>8</v>
      </c>
      <c r="D29" s="68">
        <f>(D25*$C25)+(D26*$C26)+(D27*$C27)+(D28*$C28)</f>
        <v>6999.76</v>
      </c>
      <c r="E29" s="69">
        <f>(E25*$C25)+(E26*$C26)+(E27*$C27)+(E28*$C28)</f>
        <v>3082.96</v>
      </c>
      <c r="F29" s="70">
        <f>(F25*$C25)+(F26*$C26)+(F27*$C27)+(F28*$C28)</f>
        <v>3916.8</v>
      </c>
      <c r="G29" s="21">
        <f>IFERROR(E29/D29,"0%")</f>
        <v>0.44043795787284135</v>
      </c>
      <c r="H29" s="22">
        <f>IFERROR(F29/E29,"0%")</f>
        <v>1.270467343072891</v>
      </c>
      <c r="I29" s="68">
        <f>(I25*$C25)+(I26*$C26)+(I27*$C27)+(I28*$C28)</f>
        <v>7673.2</v>
      </c>
      <c r="J29" s="69">
        <f>(J25*$C25)+(J26*$C26)+(J27*$C27)+(J28*$C28)</f>
        <v>3376.2079999999996</v>
      </c>
      <c r="K29" s="70">
        <f>(K25*$C25)+(K26*$C26)+(K27*$C27)+(K28*$C28)</f>
        <v>4296.9920000000002</v>
      </c>
      <c r="L29" s="21">
        <f>IFERROR(J29/I29,"0%")</f>
        <v>0.43999999999999995</v>
      </c>
      <c r="M29" s="22">
        <f>IFERROR(K29/J29,"0%")</f>
        <v>1.2727272727272729</v>
      </c>
      <c r="N29" s="248"/>
      <c r="O29" s="251"/>
      <c r="P29" s="78"/>
      <c r="Q29" s="78">
        <f>(Q25*$C25)+(Q26*$C26)+(Q27*$C27)+(Q28*$C28)</f>
        <v>380.19200000000001</v>
      </c>
      <c r="R29" s="26"/>
      <c r="S29" s="96"/>
      <c r="T29" s="98"/>
      <c r="U29" s="56"/>
      <c r="V29" s="56"/>
      <c r="W29" s="56"/>
      <c r="X29" s="55"/>
      <c r="Y29" s="55"/>
    </row>
    <row r="30" spans="1:26">
      <c r="A30" s="28" t="s">
        <v>12</v>
      </c>
      <c r="B30" s="34"/>
      <c r="C30" s="29"/>
      <c r="D30" s="68">
        <f>D29*12</f>
        <v>83997.119999999995</v>
      </c>
      <c r="E30" s="69">
        <f>E29*12</f>
        <v>36995.520000000004</v>
      </c>
      <c r="F30" s="70">
        <f>F29*12</f>
        <v>47001.600000000006</v>
      </c>
      <c r="G30" s="21">
        <f>IFERROR(E30/D30,"0%")</f>
        <v>0.4404379578728414</v>
      </c>
      <c r="H30" s="22">
        <f>IFERROR(F30/E30,"0%")</f>
        <v>1.270467343072891</v>
      </c>
      <c r="I30" s="68">
        <f>I29*12</f>
        <v>92078.399999999994</v>
      </c>
      <c r="J30" s="74">
        <f>J29*12</f>
        <v>40514.495999999999</v>
      </c>
      <c r="K30" s="70">
        <f>K29*12</f>
        <v>51563.904000000002</v>
      </c>
      <c r="L30" s="21">
        <f>IFERROR(J30/I30,"0%")</f>
        <v>0.44</v>
      </c>
      <c r="M30" s="22">
        <f>IFERROR(K30/J30,"0%")</f>
        <v>1.2727272727272727</v>
      </c>
      <c r="N30" s="255"/>
      <c r="O30" s="256"/>
      <c r="P30" s="78"/>
      <c r="Q30" s="78">
        <f>Q29*12</f>
        <v>4562.3040000000001</v>
      </c>
      <c r="R30" s="26"/>
      <c r="S30" s="98"/>
      <c r="T30" s="98"/>
      <c r="U30" s="56"/>
      <c r="V30" s="56"/>
      <c r="W30" s="56"/>
      <c r="X30" s="55"/>
      <c r="Y30" s="55"/>
    </row>
    <row r="31" spans="1:26" s="51" customFormat="1" hidden="1">
      <c r="A31" s="52"/>
      <c r="B31" s="53"/>
      <c r="C31" s="17"/>
      <c r="D31" s="18"/>
      <c r="E31" s="19"/>
      <c r="F31" s="20"/>
      <c r="G31" s="50"/>
      <c r="H31" s="22"/>
      <c r="I31" s="18"/>
      <c r="J31" s="19"/>
      <c r="K31" s="20"/>
      <c r="L31" s="50"/>
      <c r="M31" s="22"/>
      <c r="N31" s="18"/>
      <c r="O31" s="20"/>
      <c r="P31" s="24"/>
      <c r="Q31" s="25"/>
      <c r="R31" s="26"/>
      <c r="S31" s="93"/>
      <c r="T31" s="93"/>
      <c r="Y31" s="56"/>
    </row>
    <row r="32" spans="1:26" s="51" customFormat="1" hidden="1">
      <c r="A32" s="52"/>
      <c r="B32" s="53"/>
      <c r="C32" s="17"/>
      <c r="D32" s="18"/>
      <c r="E32" s="19"/>
      <c r="F32" s="20"/>
      <c r="G32" s="50"/>
      <c r="H32" s="22"/>
      <c r="I32" s="18"/>
      <c r="J32" s="19"/>
      <c r="K32" s="20"/>
      <c r="L32" s="50"/>
      <c r="M32" s="22"/>
      <c r="N32" s="18"/>
      <c r="O32" s="20"/>
      <c r="P32" s="24"/>
      <c r="Q32" s="25"/>
      <c r="R32" s="26"/>
      <c r="S32" s="93"/>
      <c r="T32" s="93"/>
      <c r="Y32" s="56"/>
    </row>
    <row r="33" spans="1:25" s="51" customFormat="1" hidden="1">
      <c r="A33" s="52"/>
      <c r="B33" s="53"/>
      <c r="C33" s="49"/>
      <c r="D33" s="30"/>
      <c r="E33" s="31"/>
      <c r="F33" s="32"/>
      <c r="G33" s="50"/>
      <c r="H33" s="22"/>
      <c r="I33" s="30"/>
      <c r="J33" s="31"/>
      <c r="K33" s="32"/>
      <c r="L33" s="50"/>
      <c r="M33" s="22"/>
      <c r="N33" s="30"/>
      <c r="O33" s="32"/>
      <c r="P33" s="33"/>
      <c r="Q33" s="25"/>
      <c r="R33" s="26"/>
      <c r="S33" s="93"/>
      <c r="T33" s="93"/>
    </row>
    <row r="34" spans="1:25" s="51" customFormat="1" hidden="1">
      <c r="A34" s="52"/>
      <c r="B34" s="53"/>
      <c r="C34" s="49"/>
      <c r="D34" s="30"/>
      <c r="E34" s="31"/>
      <c r="F34" s="32"/>
      <c r="G34" s="50"/>
      <c r="H34" s="22"/>
      <c r="I34" s="30"/>
      <c r="J34" s="31"/>
      <c r="K34" s="32"/>
      <c r="L34" s="50"/>
      <c r="M34" s="22"/>
      <c r="N34" s="30"/>
      <c r="O34" s="32"/>
      <c r="P34" s="33"/>
      <c r="Q34" s="25"/>
      <c r="R34" s="26"/>
      <c r="S34" s="93"/>
      <c r="T34" s="93"/>
    </row>
    <row r="35" spans="1:25" hidden="1">
      <c r="A35" s="35"/>
      <c r="B35" s="36"/>
      <c r="C35" s="37"/>
      <c r="D35" s="38"/>
      <c r="E35" s="39"/>
      <c r="F35" s="40"/>
      <c r="G35" s="41"/>
      <c r="H35" s="42"/>
      <c r="I35" s="43"/>
      <c r="J35" s="39"/>
      <c r="K35" s="40"/>
      <c r="L35" s="41"/>
      <c r="M35" s="42"/>
      <c r="N35" s="44"/>
      <c r="O35" s="45"/>
      <c r="P35" s="46"/>
      <c r="Q35" s="47"/>
      <c r="R35" s="48"/>
      <c r="U35" s="51"/>
      <c r="V35" s="51"/>
      <c r="W35" s="51"/>
    </row>
    <row r="36" spans="1:25" hidden="1">
      <c r="A36" s="15"/>
      <c r="B36" s="16"/>
      <c r="C36" s="17"/>
      <c r="D36" s="18"/>
      <c r="E36" s="19"/>
      <c r="F36" s="20"/>
      <c r="G36" s="21"/>
      <c r="H36" s="22"/>
      <c r="I36" s="18"/>
      <c r="J36" s="19"/>
      <c r="K36" s="20"/>
      <c r="L36" s="21"/>
      <c r="M36" s="22"/>
      <c r="N36" s="23"/>
      <c r="O36" s="20"/>
      <c r="P36" s="24"/>
      <c r="Q36" s="25"/>
      <c r="R36" s="26"/>
      <c r="U36" s="51"/>
      <c r="V36" s="51"/>
      <c r="W36" s="51"/>
      <c r="Y36" s="27"/>
    </row>
    <row r="37" spans="1:25" hidden="1">
      <c r="A37" s="15"/>
      <c r="B37" s="16"/>
      <c r="C37" s="17"/>
      <c r="D37" s="18"/>
      <c r="E37" s="19"/>
      <c r="F37" s="20"/>
      <c r="G37" s="21"/>
      <c r="H37" s="22"/>
      <c r="I37" s="18"/>
      <c r="J37" s="19"/>
      <c r="K37" s="20"/>
      <c r="L37" s="21"/>
      <c r="M37" s="22"/>
      <c r="N37" s="23"/>
      <c r="O37" s="20"/>
      <c r="P37" s="24"/>
      <c r="Q37" s="25"/>
      <c r="R37" s="26"/>
      <c r="U37" s="51"/>
      <c r="V37" s="51"/>
      <c r="W37" s="51"/>
    </row>
    <row r="38" spans="1:25" hidden="1">
      <c r="A38" s="15"/>
      <c r="B38" s="16"/>
      <c r="C38" s="17"/>
      <c r="D38" s="18"/>
      <c r="E38" s="19"/>
      <c r="F38" s="20"/>
      <c r="G38" s="21"/>
      <c r="H38" s="22"/>
      <c r="I38" s="18"/>
      <c r="J38" s="19"/>
      <c r="K38" s="20"/>
      <c r="L38" s="21"/>
      <c r="M38" s="22"/>
      <c r="N38" s="23"/>
      <c r="O38" s="20"/>
      <c r="P38" s="24"/>
      <c r="Q38" s="25"/>
      <c r="R38" s="26"/>
      <c r="U38" s="51"/>
      <c r="V38" s="51"/>
      <c r="W38" s="51"/>
    </row>
    <row r="39" spans="1:25" hidden="1">
      <c r="A39" s="15"/>
      <c r="B39" s="16"/>
      <c r="C39" s="17"/>
      <c r="D39" s="18"/>
      <c r="E39" s="19"/>
      <c r="F39" s="20"/>
      <c r="G39" s="21"/>
      <c r="H39" s="22"/>
      <c r="I39" s="18"/>
      <c r="J39" s="19"/>
      <c r="K39" s="20"/>
      <c r="L39" s="21"/>
      <c r="M39" s="22"/>
      <c r="N39" s="23"/>
      <c r="O39" s="20"/>
      <c r="P39" s="24"/>
      <c r="Q39" s="25"/>
      <c r="R39" s="26"/>
      <c r="U39" s="51"/>
      <c r="V39" s="51"/>
      <c r="W39" s="51"/>
    </row>
    <row r="40" spans="1:25" s="51" customFormat="1" hidden="1">
      <c r="A40" s="52"/>
      <c r="B40" s="53"/>
      <c r="C40" s="49"/>
      <c r="D40" s="30"/>
      <c r="E40" s="31"/>
      <c r="F40" s="32"/>
      <c r="G40" s="50"/>
      <c r="H40" s="22"/>
      <c r="I40" s="31"/>
      <c r="J40" s="31"/>
      <c r="K40" s="32"/>
      <c r="L40" s="50"/>
      <c r="M40" s="22"/>
      <c r="N40" s="30"/>
      <c r="O40" s="32"/>
      <c r="P40" s="33"/>
      <c r="Q40" s="25"/>
      <c r="R40" s="26"/>
      <c r="S40" s="93"/>
      <c r="T40" s="93"/>
    </row>
    <row r="41" spans="1:25" s="51" customFormat="1" hidden="1">
      <c r="A41" s="52"/>
      <c r="B41" s="53"/>
      <c r="C41" s="49"/>
      <c r="D41" s="30"/>
      <c r="E41" s="31"/>
      <c r="F41" s="32"/>
      <c r="G41" s="50"/>
      <c r="H41" s="22"/>
      <c r="I41" s="30"/>
      <c r="J41" s="31"/>
      <c r="K41" s="32"/>
      <c r="L41" s="50"/>
      <c r="M41" s="22"/>
      <c r="N41" s="30"/>
      <c r="O41" s="32"/>
      <c r="P41" s="33"/>
      <c r="Q41" s="25"/>
      <c r="R41" s="26"/>
      <c r="S41" s="93"/>
      <c r="T41" s="93"/>
    </row>
    <row r="42" spans="1:25" ht="19.5" thickBot="1">
      <c r="A42" s="75" t="s">
        <v>12</v>
      </c>
      <c r="B42" s="54"/>
      <c r="C42" s="54"/>
      <c r="D42" s="54">
        <f>D9+D16+D23+D30</f>
        <v>4958648.1599999992</v>
      </c>
      <c r="E42" s="54">
        <f>E9+E16+E23+E30</f>
        <v>4070792.52</v>
      </c>
      <c r="F42" s="54">
        <f>F9+F16+F23+F30</f>
        <v>887855.64</v>
      </c>
      <c r="G42" s="54"/>
      <c r="H42" s="54"/>
      <c r="I42" s="54">
        <f>I9+I16+I23+I30</f>
        <v>5435785.3200000012</v>
      </c>
      <c r="J42" s="54">
        <f>J9+J16+J23+J30</f>
        <v>4831973.0536800008</v>
      </c>
      <c r="K42" s="54">
        <f>K9+K16+K23+K30</f>
        <v>603812.26631999994</v>
      </c>
      <c r="L42" s="54"/>
      <c r="M42" s="54"/>
      <c r="N42" s="54"/>
      <c r="O42" s="54"/>
      <c r="P42" s="54"/>
      <c r="Q42" s="99">
        <f>K42-F42</f>
        <v>-284043.37368000008</v>
      </c>
      <c r="R42" s="92">
        <f>(K42-F42)/F42</f>
        <v>-0.31992067277964248</v>
      </c>
      <c r="S42" s="95"/>
      <c r="U42" s="51"/>
      <c r="V42" s="51"/>
      <c r="W42" s="51"/>
      <c r="Y42" s="57"/>
    </row>
    <row r="43" spans="1:25" ht="20.25">
      <c r="A43" s="59"/>
      <c r="U43" s="51"/>
      <c r="V43" s="51"/>
      <c r="W43" s="51"/>
    </row>
    <row r="44" spans="1:25" ht="20.25">
      <c r="A44" s="60"/>
      <c r="N44" s="57"/>
      <c r="U44" s="51"/>
      <c r="V44" s="51"/>
      <c r="W44" s="51"/>
    </row>
    <row r="45" spans="1:25" ht="20.25">
      <c r="A45" s="61"/>
      <c r="I45" s="58"/>
      <c r="U45" s="51"/>
      <c r="V45" s="51"/>
      <c r="W45" s="51"/>
    </row>
    <row r="46" spans="1:25" ht="20.25">
      <c r="A46" s="61"/>
    </row>
  </sheetData>
  <mergeCells count="27">
    <mergeCell ref="L2:M2"/>
    <mergeCell ref="I1:M1"/>
    <mergeCell ref="N1:R1"/>
    <mergeCell ref="G2:H2"/>
    <mergeCell ref="B2:C2"/>
    <mergeCell ref="D1:H1"/>
    <mergeCell ref="N2:O2"/>
    <mergeCell ref="N7:N9"/>
    <mergeCell ref="N4:N6"/>
    <mergeCell ref="P4:P6"/>
    <mergeCell ref="O7:O9"/>
    <mergeCell ref="O4:O6"/>
    <mergeCell ref="N11:N13"/>
    <mergeCell ref="O11:O13"/>
    <mergeCell ref="P11:P13"/>
    <mergeCell ref="N14:N16"/>
    <mergeCell ref="O14:O16"/>
    <mergeCell ref="N18:N20"/>
    <mergeCell ref="O18:O20"/>
    <mergeCell ref="P18:P20"/>
    <mergeCell ref="N21:N23"/>
    <mergeCell ref="O21:O23"/>
    <mergeCell ref="N25:N27"/>
    <mergeCell ref="O25:O27"/>
    <mergeCell ref="P25:P27"/>
    <mergeCell ref="N28:N30"/>
    <mergeCell ref="O28:O30"/>
  </mergeCells>
  <pageMargins left="0.7" right="0.7" top="0.75" bottom="0.75" header="0.3" footer="0.3"/>
  <pageSetup scale="5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9" r:id="rId4" name="Scroll Bar 13">
              <controlPr defaultSize="0" autoPict="0">
                <anchor moveWithCells="1">
                  <from>
                    <xdr:col>15</xdr:col>
                    <xdr:colOff>9525</xdr:colOff>
                    <xdr:row>24</xdr:row>
                    <xdr:rowOff>9525</xdr:rowOff>
                  </from>
                  <to>
                    <xdr:col>15</xdr:col>
                    <xdr:colOff>685800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5" name="Scroll Bar 14">
              <controlPr defaultSize="0" autoPict="0">
                <anchor moveWithCells="1">
                  <from>
                    <xdr:col>15</xdr:col>
                    <xdr:colOff>9525</xdr:colOff>
                    <xdr:row>25</xdr:row>
                    <xdr:rowOff>9525</xdr:rowOff>
                  </from>
                  <to>
                    <xdr:col>15</xdr:col>
                    <xdr:colOff>685800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6" name="Scroll Bar 15">
              <controlPr defaultSize="0" autoPict="0">
                <anchor moveWithCells="1">
                  <from>
                    <xdr:col>15</xdr:col>
                    <xdr:colOff>9525</xdr:colOff>
                    <xdr:row>26</xdr:row>
                    <xdr:rowOff>9525</xdr:rowOff>
                  </from>
                  <to>
                    <xdr:col>15</xdr:col>
                    <xdr:colOff>685800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7" name="Scroll Bar 16">
              <controlPr defaultSize="0" autoPict="0">
                <anchor moveWithCells="1">
                  <from>
                    <xdr:col>15</xdr:col>
                    <xdr:colOff>9525</xdr:colOff>
                    <xdr:row>27</xdr:row>
                    <xdr:rowOff>9525</xdr:rowOff>
                  </from>
                  <to>
                    <xdr:col>15</xdr:col>
                    <xdr:colOff>685800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8" name="Spinner 17">
              <controlPr defaultSize="0" autoPict="0">
                <anchor moveWithCells="1" sizeWithCells="1">
                  <from>
                    <xdr:col>15</xdr:col>
                    <xdr:colOff>9525</xdr:colOff>
                    <xdr:row>3</xdr:row>
                    <xdr:rowOff>9525</xdr:rowOff>
                  </from>
                  <to>
                    <xdr:col>16</xdr:col>
                    <xdr:colOff>0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9" name="Spinner 18">
              <controlPr defaultSize="0" autoPict="0">
                <anchor moveWithCells="1" sizeWithCells="1">
                  <from>
                    <xdr:col>15</xdr:col>
                    <xdr:colOff>28575</xdr:colOff>
                    <xdr:row>6</xdr:row>
                    <xdr:rowOff>19050</xdr:rowOff>
                  </from>
                  <to>
                    <xdr:col>16</xdr:col>
                    <xdr:colOff>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0" name="Spinner 20">
              <controlPr defaultSize="0" autoPict="0">
                <anchor moveWithCells="1" sizeWithCells="1">
                  <from>
                    <xdr:col>15</xdr:col>
                    <xdr:colOff>9525</xdr:colOff>
                    <xdr:row>10</xdr:row>
                    <xdr:rowOff>9525</xdr:rowOff>
                  </from>
                  <to>
                    <xdr:col>16</xdr:col>
                    <xdr:colOff>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1" name="Spinner 21">
              <controlPr defaultSize="0" autoPict="0">
                <anchor moveWithCells="1" sizeWithCells="1">
                  <from>
                    <xdr:col>15</xdr:col>
                    <xdr:colOff>28575</xdr:colOff>
                    <xdr:row>13</xdr:row>
                    <xdr:rowOff>19050</xdr:rowOff>
                  </from>
                  <to>
                    <xdr:col>16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2" name="Spinner 22">
              <controlPr defaultSize="0" autoPict="0">
                <anchor moveWithCells="1" sizeWithCells="1">
                  <from>
                    <xdr:col>15</xdr:col>
                    <xdr:colOff>9525</xdr:colOff>
                    <xdr:row>17</xdr:row>
                    <xdr:rowOff>9525</xdr:rowOff>
                  </from>
                  <to>
                    <xdr:col>16</xdr:col>
                    <xdr:colOff>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3" name="Spinner 23">
              <controlPr defaultSize="0" autoPict="0">
                <anchor moveWithCells="1" sizeWithCells="1">
                  <from>
                    <xdr:col>15</xdr:col>
                    <xdr:colOff>28575</xdr:colOff>
                    <xdr:row>20</xdr:row>
                    <xdr:rowOff>19050</xdr:rowOff>
                  </from>
                  <to>
                    <xdr:col>16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4" name="Spinner 24">
              <controlPr defaultSize="0" autoPict="0">
                <anchor moveWithCells="1" sizeWithCells="1">
                  <from>
                    <xdr:col>15</xdr:col>
                    <xdr:colOff>9525</xdr:colOff>
                    <xdr:row>24</xdr:row>
                    <xdr:rowOff>9525</xdr:rowOff>
                  </from>
                  <to>
                    <xdr:col>16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5" name="Spinner 25">
              <controlPr defaultSize="0" autoPict="0">
                <anchor moveWithCells="1" sizeWithCells="1">
                  <from>
                    <xdr:col>15</xdr:col>
                    <xdr:colOff>28575</xdr:colOff>
                    <xdr:row>27</xdr:row>
                    <xdr:rowOff>19050</xdr:rowOff>
                  </from>
                  <to>
                    <xdr:col>16</xdr:col>
                    <xdr:colOff>0</xdr:colOff>
                    <xdr:row>29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DC550-C22D-43ED-AD5A-E5A36A2EAB78}">
  <dimension ref="A1:Z46"/>
  <sheetViews>
    <sheetView showGridLines="0" zoomScale="85" zoomScaleNormal="85" zoomScaleSheetLayoutView="100" workbookViewId="0">
      <selection activeCell="I8" sqref="I8"/>
    </sheetView>
  </sheetViews>
  <sheetFormatPr defaultColWidth="6.375" defaultRowHeight="15"/>
  <cols>
    <col min="1" max="1" width="6.375" style="1"/>
    <col min="2" max="2" width="12" style="1" customWidth="1"/>
    <col min="3" max="3" width="6.375" style="1" customWidth="1"/>
    <col min="4" max="6" width="12.75" style="1" customWidth="1"/>
    <col min="7" max="7" width="7.25" style="1" hidden="1" customWidth="1"/>
    <col min="8" max="8" width="6.375" style="1" hidden="1" customWidth="1"/>
    <col min="9" max="11" width="12.75" style="1" customWidth="1"/>
    <col min="12" max="13" width="6.375" style="1" hidden="1" customWidth="1"/>
    <col min="14" max="15" width="13.625" style="1" customWidth="1"/>
    <col min="16" max="16" width="18.375" style="1" customWidth="1"/>
    <col min="17" max="18" width="12.125" style="1" customWidth="1"/>
    <col min="19" max="19" width="8.125" style="93" customWidth="1"/>
    <col min="20" max="21" width="6.375" style="93" customWidth="1"/>
    <col min="22" max="24" width="6.375" style="1" customWidth="1"/>
    <col min="25" max="16384" width="6.375" style="1"/>
  </cols>
  <sheetData>
    <row r="1" spans="1:26" ht="18.75">
      <c r="A1" s="2"/>
      <c r="B1" s="3"/>
      <c r="C1" s="4"/>
      <c r="D1" s="260" t="s">
        <v>13</v>
      </c>
      <c r="E1" s="261"/>
      <c r="F1" s="261"/>
      <c r="G1" s="261"/>
      <c r="H1" s="262"/>
      <c r="I1" s="260" t="s">
        <v>14</v>
      </c>
      <c r="J1" s="261"/>
      <c r="K1" s="261"/>
      <c r="L1" s="261"/>
      <c r="M1" s="262"/>
      <c r="N1" s="260" t="s">
        <v>1</v>
      </c>
      <c r="O1" s="261"/>
      <c r="P1" s="261"/>
      <c r="Q1" s="261"/>
      <c r="R1" s="262"/>
    </row>
    <row r="2" spans="1:26">
      <c r="A2" s="84"/>
      <c r="B2" s="263" t="s">
        <v>2</v>
      </c>
      <c r="C2" s="264"/>
      <c r="D2" s="85" t="s">
        <v>17</v>
      </c>
      <c r="E2" s="86" t="s">
        <v>15</v>
      </c>
      <c r="F2" s="5" t="s">
        <v>16</v>
      </c>
      <c r="G2" s="258" t="s">
        <v>4</v>
      </c>
      <c r="H2" s="259"/>
      <c r="I2" s="85" t="s">
        <v>17</v>
      </c>
      <c r="J2" s="86" t="s">
        <v>15</v>
      </c>
      <c r="K2" s="5" t="s">
        <v>16</v>
      </c>
      <c r="L2" s="258" t="s">
        <v>4</v>
      </c>
      <c r="M2" s="259"/>
      <c r="N2" s="265" t="s">
        <v>16</v>
      </c>
      <c r="O2" s="266"/>
      <c r="P2" s="87" t="s">
        <v>0</v>
      </c>
      <c r="Q2" s="5" t="s">
        <v>24</v>
      </c>
      <c r="R2" s="91" t="s">
        <v>5</v>
      </c>
    </row>
    <row r="3" spans="1:26">
      <c r="A3" s="6" t="s">
        <v>18</v>
      </c>
      <c r="B3" s="7"/>
      <c r="C3" s="8"/>
      <c r="D3" s="63"/>
      <c r="E3" s="64"/>
      <c r="F3" s="10"/>
      <c r="G3" s="10" t="s">
        <v>6</v>
      </c>
      <c r="H3" s="8" t="s">
        <v>7</v>
      </c>
      <c r="I3" s="11"/>
      <c r="J3" s="12"/>
      <c r="K3" s="7"/>
      <c r="L3" s="10" t="s">
        <v>6</v>
      </c>
      <c r="M3" s="8" t="s">
        <v>7</v>
      </c>
      <c r="N3" s="9"/>
      <c r="O3" s="7"/>
      <c r="P3" s="13"/>
      <c r="Q3" s="13"/>
      <c r="R3" s="14"/>
    </row>
    <row r="4" spans="1:26">
      <c r="A4" s="15" t="s">
        <v>3</v>
      </c>
      <c r="B4" s="16"/>
      <c r="C4" s="17">
        <v>23</v>
      </c>
      <c r="D4" s="65">
        <v>694.28</v>
      </c>
      <c r="E4" s="66">
        <f>D4-F4</f>
        <v>606.80974563999996</v>
      </c>
      <c r="F4" s="67">
        <v>87.470254360000013</v>
      </c>
      <c r="G4" s="21">
        <f t="shared" ref="G4:G9" si="0">E4/D4</f>
        <v>0.87401299999999993</v>
      </c>
      <c r="H4" s="22">
        <f t="shared" ref="H4:H9" si="1">F4/D4</f>
        <v>0.12598700000000002</v>
      </c>
      <c r="I4" s="65">
        <v>761.62</v>
      </c>
      <c r="J4" s="66">
        <f>I4-K4</f>
        <v>685.45799999999997</v>
      </c>
      <c r="K4" s="67">
        <f>(I4*O4)</f>
        <v>76.162000000000006</v>
      </c>
      <c r="L4" s="21">
        <f t="shared" ref="L4:L9" si="2">J4/I4</f>
        <v>0.89999999999999991</v>
      </c>
      <c r="M4" s="22">
        <f t="shared" ref="M4:M9" si="3">K4/I4</f>
        <v>0.1</v>
      </c>
      <c r="N4" s="247" t="s">
        <v>22</v>
      </c>
      <c r="O4" s="250">
        <f>'Regence with VSP'!O4</f>
        <v>0.1</v>
      </c>
      <c r="P4" s="253"/>
      <c r="Q4" s="76">
        <f>K4-F4</f>
        <v>-11.308254360000006</v>
      </c>
      <c r="R4" s="89">
        <f>(K4-F4)/F4</f>
        <v>-0.12928114183204262</v>
      </c>
      <c r="S4" s="94">
        <v>98</v>
      </c>
      <c r="T4" s="95">
        <f>S4/1000</f>
        <v>9.8000000000000004E-2</v>
      </c>
      <c r="V4" s="51"/>
      <c r="W4" s="51"/>
      <c r="Y4" s="27"/>
      <c r="Z4" s="27"/>
    </row>
    <row r="5" spans="1:26">
      <c r="A5" s="15" t="s">
        <v>8</v>
      </c>
      <c r="B5" s="16"/>
      <c r="C5" s="17">
        <v>16</v>
      </c>
      <c r="D5" s="65">
        <v>1458.27</v>
      </c>
      <c r="E5" s="66">
        <f>D5-F5</f>
        <v>1203.6998528399999</v>
      </c>
      <c r="F5" s="67">
        <v>254.57014716000003</v>
      </c>
      <c r="G5" s="21">
        <f t="shared" si="0"/>
        <v>0.82543003205167764</v>
      </c>
      <c r="H5" s="22">
        <f t="shared" si="1"/>
        <v>0.17456996794832236</v>
      </c>
      <c r="I5" s="65">
        <v>1599.73</v>
      </c>
      <c r="J5" s="66">
        <f t="shared" ref="J5:J7" si="4">I5-K5</f>
        <v>1439.7570000000001</v>
      </c>
      <c r="K5" s="67">
        <f>((I5-$I$4)*O$7)+K$4</f>
        <v>159.97300000000001</v>
      </c>
      <c r="L5" s="21">
        <f t="shared" si="2"/>
        <v>0.9</v>
      </c>
      <c r="M5" s="22">
        <f t="shared" si="3"/>
        <v>0.1</v>
      </c>
      <c r="N5" s="248"/>
      <c r="O5" s="251"/>
      <c r="P5" s="254"/>
      <c r="Q5" s="76">
        <f t="shared" ref="Q5:Q7" si="5">K5-F5</f>
        <v>-94.59714716000002</v>
      </c>
      <c r="R5" s="89">
        <f>(K5-F5)/F5</f>
        <v>-0.37159560229402983</v>
      </c>
      <c r="S5" s="94">
        <v>99</v>
      </c>
      <c r="T5" s="95">
        <f>S5/1000</f>
        <v>9.9000000000000005E-2</v>
      </c>
      <c r="V5" s="51"/>
      <c r="W5" s="51"/>
      <c r="Y5" s="27"/>
      <c r="Z5" s="27"/>
    </row>
    <row r="6" spans="1:26">
      <c r="A6" s="15" t="s">
        <v>9</v>
      </c>
      <c r="B6" s="16"/>
      <c r="C6" s="17">
        <v>8</v>
      </c>
      <c r="D6" s="65">
        <v>1249.96</v>
      </c>
      <c r="E6" s="66">
        <f>D6-F6</f>
        <v>1040.9514160399999</v>
      </c>
      <c r="F6" s="67">
        <v>209.00858396000012</v>
      </c>
      <c r="G6" s="21">
        <f t="shared" si="0"/>
        <v>0.83278778204102522</v>
      </c>
      <c r="H6" s="22">
        <f t="shared" si="1"/>
        <v>0.16721221795897478</v>
      </c>
      <c r="I6" s="65">
        <v>1371.21</v>
      </c>
      <c r="J6" s="66">
        <f t="shared" si="4"/>
        <v>1234.0889999999999</v>
      </c>
      <c r="K6" s="67">
        <f t="shared" ref="K6:K7" si="6">((I6-$I$4)*O$7)+K$4</f>
        <v>137.12100000000001</v>
      </c>
      <c r="L6" s="21">
        <f t="shared" si="2"/>
        <v>0.89999999999999991</v>
      </c>
      <c r="M6" s="22">
        <f t="shared" si="3"/>
        <v>0.1</v>
      </c>
      <c r="N6" s="249"/>
      <c r="O6" s="252"/>
      <c r="P6" s="254"/>
      <c r="Q6" s="76">
        <f t="shared" si="5"/>
        <v>-71.887583960000114</v>
      </c>
      <c r="R6" s="89">
        <f t="shared" ref="R6:R7" si="7">(K6-F6)/F6</f>
        <v>-0.34394560547694009</v>
      </c>
      <c r="S6" s="96"/>
      <c r="T6" s="97"/>
      <c r="V6" s="51"/>
      <c r="W6" s="51"/>
      <c r="Y6" s="27"/>
      <c r="Z6" s="27"/>
    </row>
    <row r="7" spans="1:26">
      <c r="A7" s="15" t="s">
        <v>10</v>
      </c>
      <c r="B7" s="16"/>
      <c r="C7" s="17">
        <v>39</v>
      </c>
      <c r="D7" s="65">
        <v>2013.84</v>
      </c>
      <c r="E7" s="66">
        <f>D7-F7</f>
        <v>1637.7555824399997</v>
      </c>
      <c r="F7" s="67">
        <v>376.08441756000025</v>
      </c>
      <c r="G7" s="21">
        <f t="shared" si="0"/>
        <v>0.81325010052437119</v>
      </c>
      <c r="H7" s="22">
        <f t="shared" si="1"/>
        <v>0.18674989947562878</v>
      </c>
      <c r="I7" s="65">
        <v>2209.1999999999998</v>
      </c>
      <c r="J7" s="66">
        <f t="shared" si="4"/>
        <v>1988.2799999999997</v>
      </c>
      <c r="K7" s="67">
        <f t="shared" si="6"/>
        <v>220.92000000000002</v>
      </c>
      <c r="L7" s="21">
        <f t="shared" si="2"/>
        <v>0.89999999999999991</v>
      </c>
      <c r="M7" s="22">
        <f t="shared" si="3"/>
        <v>0.10000000000000002</v>
      </c>
      <c r="N7" s="248" t="s">
        <v>23</v>
      </c>
      <c r="O7" s="257">
        <f>'Regence with VSP'!O7</f>
        <v>0.1</v>
      </c>
      <c r="P7" s="88"/>
      <c r="Q7" s="76">
        <f t="shared" si="5"/>
        <v>-155.16441756000023</v>
      </c>
      <c r="R7" s="89">
        <f t="shared" si="7"/>
        <v>-0.41257869328033353</v>
      </c>
      <c r="S7" s="96"/>
      <c r="T7" s="97"/>
      <c r="V7" s="51"/>
      <c r="W7" s="51"/>
      <c r="Y7" s="27"/>
      <c r="Z7" s="27"/>
    </row>
    <row r="8" spans="1:26">
      <c r="A8" s="28" t="s">
        <v>11</v>
      </c>
      <c r="B8" s="16"/>
      <c r="C8" s="62">
        <f>SUM(C4:C7)</f>
        <v>86</v>
      </c>
      <c r="D8" s="68">
        <f>(D4*$C4)+(D5*$C5)+(D6*$C6)+(D7*$C7)</f>
        <v>127840.19999999998</v>
      </c>
      <c r="E8" s="69">
        <f>(E4*$C4)+(E5*$C5)+(E6*$C6)+(E7*$C7)</f>
        <v>105415.90083863998</v>
      </c>
      <c r="F8" s="70">
        <f>(F4*$C4)+(F5*$C5)+(F6*$C6)+(F7*$C7)</f>
        <v>22424.29916136001</v>
      </c>
      <c r="G8" s="21">
        <f t="shared" si="0"/>
        <v>0.8245911758479727</v>
      </c>
      <c r="H8" s="22">
        <f t="shared" si="1"/>
        <v>0.17540882415202741</v>
      </c>
      <c r="I8" s="68">
        <f>(I4*$C4)+(I5*$C5)+(I6*$C6)+(I7*$C7)</f>
        <v>140241.41999999998</v>
      </c>
      <c r="J8" s="69">
        <f>(J4*$C4)+(J5*$C5)+(J6*$C6)+(J7*$C7)</f>
        <v>126217.27799999999</v>
      </c>
      <c r="K8" s="70">
        <f>(K4*$C4)+(K5*$C5)+(K6*$C6)+(K7*$C7)</f>
        <v>14024.142</v>
      </c>
      <c r="L8" s="21">
        <f t="shared" si="2"/>
        <v>0.9</v>
      </c>
      <c r="M8" s="22">
        <f t="shared" si="3"/>
        <v>0.1</v>
      </c>
      <c r="N8" s="248"/>
      <c r="O8" s="251"/>
      <c r="P8" s="78"/>
      <c r="Q8" s="78">
        <f>(Q4*$C4)+(Q5*$C5)+(Q6*$C6)+(Q7*$C7)</f>
        <v>-8400.1571613600099</v>
      </c>
      <c r="R8" s="90"/>
      <c r="S8" s="96"/>
      <c r="T8" s="98"/>
      <c r="U8" s="98"/>
      <c r="V8" s="55"/>
      <c r="W8" s="55"/>
      <c r="X8" s="55"/>
      <c r="Y8" s="55"/>
    </row>
    <row r="9" spans="1:26">
      <c r="A9" s="28" t="s">
        <v>12</v>
      </c>
      <c r="B9" s="34"/>
      <c r="C9" s="29"/>
      <c r="D9" s="68">
        <f>D8*12</f>
        <v>1534082.4</v>
      </c>
      <c r="E9" s="69">
        <f>E8*12</f>
        <v>1264990.8100636797</v>
      </c>
      <c r="F9" s="70">
        <f>F8*12</f>
        <v>269091.58993632009</v>
      </c>
      <c r="G9" s="21">
        <f t="shared" si="0"/>
        <v>0.82459117584797259</v>
      </c>
      <c r="H9" s="22">
        <f t="shared" si="1"/>
        <v>0.17540882415202735</v>
      </c>
      <c r="I9" s="68">
        <f>I8*12</f>
        <v>1682897.0399999998</v>
      </c>
      <c r="J9" s="69">
        <f>J8*12</f>
        <v>1514607.3359999999</v>
      </c>
      <c r="K9" s="70">
        <f>K8*12</f>
        <v>168289.704</v>
      </c>
      <c r="L9" s="21">
        <f t="shared" si="2"/>
        <v>0.9</v>
      </c>
      <c r="M9" s="22">
        <f t="shared" si="3"/>
        <v>0.1</v>
      </c>
      <c r="N9" s="255"/>
      <c r="O9" s="256"/>
      <c r="P9" s="78"/>
      <c r="Q9" s="78">
        <f>Q8*12</f>
        <v>-100801.88593632012</v>
      </c>
      <c r="R9" s="77"/>
      <c r="S9" s="96"/>
      <c r="T9" s="98"/>
      <c r="U9" s="98"/>
      <c r="V9" s="55"/>
      <c r="W9" s="55"/>
      <c r="X9" s="55"/>
      <c r="Y9" s="55"/>
    </row>
    <row r="10" spans="1:26">
      <c r="A10" s="35" t="s">
        <v>19</v>
      </c>
      <c r="B10" s="36"/>
      <c r="C10" s="37"/>
      <c r="D10" s="71"/>
      <c r="E10" s="72"/>
      <c r="F10" s="73"/>
      <c r="G10" s="41"/>
      <c r="H10" s="42"/>
      <c r="I10" s="43"/>
      <c r="J10" s="72"/>
      <c r="K10" s="73"/>
      <c r="L10" s="41"/>
      <c r="M10" s="42"/>
      <c r="N10" s="79"/>
      <c r="O10" s="80"/>
      <c r="P10" s="81"/>
      <c r="Q10" s="82"/>
      <c r="R10" s="83"/>
      <c r="S10" s="96"/>
    </row>
    <row r="11" spans="1:26">
      <c r="A11" s="15" t="s">
        <v>3</v>
      </c>
      <c r="B11" s="16"/>
      <c r="C11" s="17">
        <v>0</v>
      </c>
      <c r="D11" s="65">
        <f>D4</f>
        <v>694.28</v>
      </c>
      <c r="E11" s="66">
        <f>D11-F11</f>
        <v>455.11</v>
      </c>
      <c r="F11" s="67">
        <v>239.17</v>
      </c>
      <c r="G11" s="21">
        <f>E11/D11</f>
        <v>0.65551362562654836</v>
      </c>
      <c r="H11" s="22">
        <f>F11/D11</f>
        <v>0.34448637437345164</v>
      </c>
      <c r="I11" s="65">
        <f>I4</f>
        <v>761.62</v>
      </c>
      <c r="J11" s="66">
        <f>I11-K11</f>
        <v>499.62272000000002</v>
      </c>
      <c r="K11" s="67">
        <f>(I11*O11)</f>
        <v>261.99727999999999</v>
      </c>
      <c r="L11" s="21">
        <f t="shared" ref="L11:L14" si="8">J11/I11</f>
        <v>0.65600000000000003</v>
      </c>
      <c r="M11" s="22">
        <f t="shared" ref="M11:M14" si="9">K11/I11</f>
        <v>0.34399999999999997</v>
      </c>
      <c r="N11" s="247" t="s">
        <v>22</v>
      </c>
      <c r="O11" s="250">
        <f>T11</f>
        <v>0.34399999999999997</v>
      </c>
      <c r="P11" s="253"/>
      <c r="Q11" s="76">
        <f>K11-F11</f>
        <v>22.827280000000002</v>
      </c>
      <c r="R11" s="89">
        <f>(K11-F11)/F11</f>
        <v>9.5443742944349222E-2</v>
      </c>
      <c r="S11" s="94">
        <v>344</v>
      </c>
      <c r="T11" s="95">
        <f>S11/1000</f>
        <v>0.34399999999999997</v>
      </c>
      <c r="W11" s="27"/>
      <c r="Z11" s="27"/>
    </row>
    <row r="12" spans="1:26">
      <c r="A12" s="15" t="s">
        <v>8</v>
      </c>
      <c r="B12" s="16"/>
      <c r="C12" s="17">
        <v>0</v>
      </c>
      <c r="D12" s="65">
        <f t="shared" ref="D12:D14" si="10">D5</f>
        <v>1458.27</v>
      </c>
      <c r="E12" s="66">
        <f t="shared" ref="E12:E14" si="11">D12-F12</f>
        <v>955.91</v>
      </c>
      <c r="F12" s="67">
        <v>502.36</v>
      </c>
      <c r="G12" s="21">
        <f>E12/D12</f>
        <v>0.65550961070309333</v>
      </c>
      <c r="H12" s="22">
        <f>F12/D12</f>
        <v>0.34449038929690662</v>
      </c>
      <c r="I12" s="65">
        <f t="shared" ref="I12:I14" si="12">I5</f>
        <v>1599.73</v>
      </c>
      <c r="J12" s="66">
        <f>I12-K12</f>
        <v>1048.5847699999999</v>
      </c>
      <c r="K12" s="67">
        <f>((I12-$I$11)*O$14)+K$11</f>
        <v>551.14522999999997</v>
      </c>
      <c r="L12" s="21">
        <f t="shared" si="8"/>
        <v>0.65547609284066677</v>
      </c>
      <c r="M12" s="22">
        <f t="shared" si="9"/>
        <v>0.34452390715933312</v>
      </c>
      <c r="N12" s="248"/>
      <c r="O12" s="251"/>
      <c r="P12" s="254"/>
      <c r="Q12" s="76">
        <f t="shared" ref="Q12:Q14" si="13">K12-F12</f>
        <v>48.785229999999956</v>
      </c>
      <c r="R12" s="89">
        <f>(K12-F12)/F12</f>
        <v>9.7112090930806499E-2</v>
      </c>
      <c r="S12" s="94">
        <v>345</v>
      </c>
      <c r="T12" s="95">
        <f>S12/1000</f>
        <v>0.34499999999999997</v>
      </c>
      <c r="Z12" s="27"/>
    </row>
    <row r="13" spans="1:26">
      <c r="A13" s="15" t="s">
        <v>9</v>
      </c>
      <c r="B13" s="16"/>
      <c r="C13" s="17">
        <v>0</v>
      </c>
      <c r="D13" s="65">
        <f t="shared" si="10"/>
        <v>1249.96</v>
      </c>
      <c r="E13" s="66">
        <f t="shared" si="11"/>
        <v>819.40000000000009</v>
      </c>
      <c r="F13" s="67">
        <v>430.56</v>
      </c>
      <c r="G13" s="21">
        <f>E13/D13</f>
        <v>0.65554097731127403</v>
      </c>
      <c r="H13" s="22">
        <f>F13/D13</f>
        <v>0.34445902268872602</v>
      </c>
      <c r="I13" s="65">
        <f t="shared" si="12"/>
        <v>1371.21</v>
      </c>
      <c r="J13" s="66">
        <f t="shared" ref="J13:J14" si="14">I13-K13</f>
        <v>898.90417000000002</v>
      </c>
      <c r="K13" s="67">
        <f t="shared" ref="K13:K14" si="15">((I13-$I$11)*O$14)+K$11</f>
        <v>472.30583000000001</v>
      </c>
      <c r="L13" s="21">
        <f t="shared" si="8"/>
        <v>0.65555543643934922</v>
      </c>
      <c r="M13" s="22">
        <f t="shared" si="9"/>
        <v>0.34444456356065084</v>
      </c>
      <c r="N13" s="249"/>
      <c r="O13" s="252"/>
      <c r="P13" s="254"/>
      <c r="Q13" s="76">
        <f t="shared" si="13"/>
        <v>41.745830000000012</v>
      </c>
      <c r="R13" s="89">
        <f t="shared" ref="R13:R14" si="16">(K13-F13)/F13</f>
        <v>9.6957055927164651E-2</v>
      </c>
      <c r="S13" s="96"/>
      <c r="T13" s="97"/>
      <c r="Z13" s="27"/>
    </row>
    <row r="14" spans="1:26">
      <c r="A14" s="15" t="s">
        <v>10</v>
      </c>
      <c r="B14" s="16"/>
      <c r="C14" s="17">
        <v>0</v>
      </c>
      <c r="D14" s="65">
        <f t="shared" si="10"/>
        <v>2013.84</v>
      </c>
      <c r="E14" s="66">
        <f t="shared" si="11"/>
        <v>1320.1</v>
      </c>
      <c r="F14" s="67">
        <v>693.74</v>
      </c>
      <c r="G14" s="21">
        <f>E14/D14</f>
        <v>0.65551384419814884</v>
      </c>
      <c r="H14" s="22">
        <f>F14/D14</f>
        <v>0.34448615580185121</v>
      </c>
      <c r="I14" s="65">
        <f t="shared" si="12"/>
        <v>2209.1999999999998</v>
      </c>
      <c r="J14" s="66">
        <f t="shared" si="14"/>
        <v>1447.7876199999998</v>
      </c>
      <c r="K14" s="67">
        <f t="shared" si="15"/>
        <v>761.41237999999998</v>
      </c>
      <c r="L14" s="21">
        <f t="shared" si="8"/>
        <v>0.65534474923049069</v>
      </c>
      <c r="M14" s="22">
        <f t="shared" si="9"/>
        <v>0.34465525076950937</v>
      </c>
      <c r="N14" s="248" t="s">
        <v>23</v>
      </c>
      <c r="O14" s="251">
        <f>T12</f>
        <v>0.34499999999999997</v>
      </c>
      <c r="P14" s="88"/>
      <c r="Q14" s="76">
        <f t="shared" si="13"/>
        <v>67.672379999999976</v>
      </c>
      <c r="R14" s="89">
        <f t="shared" si="16"/>
        <v>9.7547179058436836E-2</v>
      </c>
      <c r="S14" s="96"/>
      <c r="T14" s="97"/>
      <c r="Y14" s="27"/>
      <c r="Z14" s="27"/>
    </row>
    <row r="15" spans="1:26">
      <c r="A15" s="28" t="s">
        <v>11</v>
      </c>
      <c r="B15" s="16"/>
      <c r="C15" s="62">
        <f>SUM(C11:C14)</f>
        <v>0</v>
      </c>
      <c r="D15" s="68">
        <f>(D11*$C11)+(D12*$C12)+(D13*$C13)+(D14*$C14)</f>
        <v>0</v>
      </c>
      <c r="E15" s="69">
        <f>(E11*$C11)+(E12*$C12)+(E13*$C13)+(E14*$C14)</f>
        <v>0</v>
      </c>
      <c r="F15" s="70">
        <f>(F11*$C11)+(F12*$C12)+(F13*$C13)+(F14*$C14)</f>
        <v>0</v>
      </c>
      <c r="G15" s="21" t="str">
        <f>IFERROR(E15/D15,"0%")</f>
        <v>0%</v>
      </c>
      <c r="H15" s="22" t="str">
        <f>IFERROR(F15/E15,"0%")</f>
        <v>0%</v>
      </c>
      <c r="I15" s="68">
        <f>(I11*$C11)+(I12*$C12)+(I13*$C13)+(I14*$C14)</f>
        <v>0</v>
      </c>
      <c r="J15" s="69">
        <f>(J11*$C11)+(J12*$C12)+(J13*$C13)+(J14*$C14)</f>
        <v>0</v>
      </c>
      <c r="K15" s="70">
        <f>(K11*$C11)+(K12*$C12)+(K13*$C13)+(K14*$C14)</f>
        <v>0</v>
      </c>
      <c r="L15" s="21" t="str">
        <f>IFERROR(J15/I15,"0%")</f>
        <v>0%</v>
      </c>
      <c r="M15" s="22" t="str">
        <f>IFERROR(K15/J15,"0%")</f>
        <v>0%</v>
      </c>
      <c r="N15" s="248"/>
      <c r="O15" s="251"/>
      <c r="P15" s="78"/>
      <c r="Q15" s="78">
        <f>(Q11*$C11)+(Q12*$C12)+(Q13*$C13)+(Q14*$C14)</f>
        <v>0</v>
      </c>
      <c r="R15" s="77"/>
      <c r="S15" s="96"/>
      <c r="T15" s="98"/>
      <c r="U15" s="98"/>
      <c r="V15" s="55"/>
      <c r="W15" s="55"/>
      <c r="Y15" s="55"/>
    </row>
    <row r="16" spans="1:26">
      <c r="A16" s="28" t="s">
        <v>12</v>
      </c>
      <c r="B16" s="34"/>
      <c r="C16" s="29"/>
      <c r="D16" s="68">
        <f>D15*12</f>
        <v>0</v>
      </c>
      <c r="E16" s="69">
        <f>E15*12</f>
        <v>0</v>
      </c>
      <c r="F16" s="70">
        <f>F15*12</f>
        <v>0</v>
      </c>
      <c r="G16" s="21" t="str">
        <f>IFERROR(E16/D16,"0%")</f>
        <v>0%</v>
      </c>
      <c r="H16" s="22" t="str">
        <f>IFERROR(F16/E16,"0%")</f>
        <v>0%</v>
      </c>
      <c r="I16" s="68">
        <f>I15*12</f>
        <v>0</v>
      </c>
      <c r="J16" s="74">
        <f>J15*12</f>
        <v>0</v>
      </c>
      <c r="K16" s="70">
        <f>K15*12</f>
        <v>0</v>
      </c>
      <c r="L16" s="21" t="str">
        <f>IFERROR(J16/I16,"0%")</f>
        <v>0%</v>
      </c>
      <c r="M16" s="22" t="str">
        <f>IFERROR(K16/J16,"0%")</f>
        <v>0%</v>
      </c>
      <c r="N16" s="255"/>
      <c r="O16" s="256"/>
      <c r="P16" s="78"/>
      <c r="Q16" s="78">
        <f>Q15*12</f>
        <v>0</v>
      </c>
      <c r="R16" s="77"/>
      <c r="S16" s="98"/>
      <c r="T16" s="98"/>
      <c r="U16" s="98"/>
      <c r="V16" s="55"/>
      <c r="W16" s="55"/>
      <c r="X16" s="55"/>
      <c r="Y16" s="55"/>
    </row>
    <row r="17" spans="1:26">
      <c r="A17" s="35" t="s">
        <v>20</v>
      </c>
      <c r="B17" s="36"/>
      <c r="C17" s="37"/>
      <c r="D17" s="71"/>
      <c r="E17" s="72"/>
      <c r="F17" s="73"/>
      <c r="G17" s="41"/>
      <c r="H17" s="42"/>
      <c r="I17" s="43"/>
      <c r="J17" s="72"/>
      <c r="K17" s="73"/>
      <c r="L17" s="41"/>
      <c r="M17" s="42"/>
      <c r="N17" s="79"/>
      <c r="O17" s="80"/>
      <c r="P17" s="81"/>
      <c r="Q17" s="82"/>
      <c r="R17" s="83"/>
      <c r="S17" s="96"/>
    </row>
    <row r="18" spans="1:26">
      <c r="A18" s="15" t="s">
        <v>3</v>
      </c>
      <c r="B18" s="16"/>
      <c r="C18" s="17">
        <v>0</v>
      </c>
      <c r="D18" s="65">
        <f>D4</f>
        <v>694.28</v>
      </c>
      <c r="E18" s="66">
        <f>D18-F18</f>
        <v>373.59</v>
      </c>
      <c r="F18" s="67">
        <v>320.69</v>
      </c>
      <c r="G18" s="21">
        <f>E18/D18</f>
        <v>0.53809702137466153</v>
      </c>
      <c r="H18" s="22">
        <f>F18/D18</f>
        <v>0.46190297862533847</v>
      </c>
      <c r="I18" s="65">
        <f>I4</f>
        <v>761.62</v>
      </c>
      <c r="J18" s="66">
        <f>I18-K18</f>
        <v>409.75155999999998</v>
      </c>
      <c r="K18" s="67">
        <f>(I18*O18)</f>
        <v>351.86844000000002</v>
      </c>
      <c r="L18" s="21">
        <f t="shared" ref="L18:L21" si="17">J18/I18</f>
        <v>0.53799999999999992</v>
      </c>
      <c r="M18" s="22">
        <f t="shared" ref="M18:M21" si="18">K18/I18</f>
        <v>0.46200000000000002</v>
      </c>
      <c r="N18" s="247" t="s">
        <v>22</v>
      </c>
      <c r="O18" s="250">
        <f>T18</f>
        <v>0.46200000000000002</v>
      </c>
      <c r="P18" s="253"/>
      <c r="Q18" s="76">
        <f>K18-F18</f>
        <v>31.178440000000023</v>
      </c>
      <c r="R18" s="89">
        <f>(K18-F18)/F18</f>
        <v>9.7222987932271118E-2</v>
      </c>
      <c r="S18" s="94">
        <v>462</v>
      </c>
      <c r="T18" s="95">
        <f>S18/1000</f>
        <v>0.46200000000000002</v>
      </c>
      <c r="Y18" s="27"/>
      <c r="Z18" s="27"/>
    </row>
    <row r="19" spans="1:26">
      <c r="A19" s="15" t="s">
        <v>8</v>
      </c>
      <c r="B19" s="16"/>
      <c r="C19" s="17">
        <v>0</v>
      </c>
      <c r="D19" s="65">
        <f t="shared" ref="D19:D21" si="19">D5</f>
        <v>1458.27</v>
      </c>
      <c r="E19" s="66">
        <f t="shared" ref="E19:E21" si="20">D19-F19</f>
        <v>880.89</v>
      </c>
      <c r="F19" s="67">
        <v>577.38</v>
      </c>
      <c r="G19" s="21">
        <f>E19/D19</f>
        <v>0.6040650908268016</v>
      </c>
      <c r="H19" s="22">
        <f>F19/D19</f>
        <v>0.3959349091731984</v>
      </c>
      <c r="I19" s="65">
        <f t="shared" ref="I19:I21" si="21">I5</f>
        <v>1599.73</v>
      </c>
      <c r="J19" s="66">
        <f t="shared" ref="J19:J21" si="22">I19-K19</f>
        <v>860.65473999999995</v>
      </c>
      <c r="K19" s="67">
        <f>((I19-$I$18)*O$21)+K$18</f>
        <v>739.07526000000007</v>
      </c>
      <c r="L19" s="21">
        <f t="shared" si="17"/>
        <v>0.53799999999999992</v>
      </c>
      <c r="M19" s="22">
        <f t="shared" si="18"/>
        <v>0.46200000000000002</v>
      </c>
      <c r="N19" s="248"/>
      <c r="O19" s="251"/>
      <c r="P19" s="254"/>
      <c r="Q19" s="76">
        <f t="shared" ref="Q19:Q21" si="23">K19-F19</f>
        <v>161.69526000000008</v>
      </c>
      <c r="R19" s="89">
        <f>(K19-F19)/F19</f>
        <v>0.28004998441234558</v>
      </c>
      <c r="S19" s="94">
        <v>462</v>
      </c>
      <c r="T19" s="95">
        <f>S19/1000</f>
        <v>0.46200000000000002</v>
      </c>
      <c r="Y19" s="27"/>
      <c r="Z19" s="27"/>
    </row>
    <row r="20" spans="1:26">
      <c r="A20" s="15" t="s">
        <v>9</v>
      </c>
      <c r="B20" s="16"/>
      <c r="C20" s="17">
        <v>0</v>
      </c>
      <c r="D20" s="65">
        <f t="shared" si="19"/>
        <v>1249.96</v>
      </c>
      <c r="E20" s="66">
        <f t="shared" si="20"/>
        <v>576.32000000000005</v>
      </c>
      <c r="F20" s="67">
        <v>673.64</v>
      </c>
      <c r="G20" s="21">
        <f>E20/D20</f>
        <v>0.46107075426413646</v>
      </c>
      <c r="H20" s="22">
        <f>F20/D20</f>
        <v>0.53892924573586354</v>
      </c>
      <c r="I20" s="65">
        <f t="shared" si="21"/>
        <v>1371.21</v>
      </c>
      <c r="J20" s="66">
        <f t="shared" si="22"/>
        <v>737.71098000000006</v>
      </c>
      <c r="K20" s="67">
        <f>((I20-$I$18)*O$21)+K$18</f>
        <v>633.49901999999997</v>
      </c>
      <c r="L20" s="21">
        <f t="shared" si="17"/>
        <v>0.53800000000000003</v>
      </c>
      <c r="M20" s="22">
        <f t="shared" si="18"/>
        <v>0.46199999999999997</v>
      </c>
      <c r="N20" s="249"/>
      <c r="O20" s="252"/>
      <c r="P20" s="254"/>
      <c r="Q20" s="76">
        <f t="shared" si="23"/>
        <v>-40.140980000000013</v>
      </c>
      <c r="R20" s="89">
        <f t="shared" ref="R20:R21" si="24">(K20-F20)/F20</f>
        <v>-5.9588177661659067E-2</v>
      </c>
      <c r="S20" s="96"/>
      <c r="T20" s="97"/>
      <c r="Y20" s="27"/>
      <c r="Z20" s="27"/>
    </row>
    <row r="21" spans="1:26">
      <c r="A21" s="15" t="s">
        <v>10</v>
      </c>
      <c r="B21" s="16"/>
      <c r="C21" s="17">
        <v>0</v>
      </c>
      <c r="D21" s="65">
        <f t="shared" si="19"/>
        <v>2013.84</v>
      </c>
      <c r="E21" s="66">
        <f t="shared" si="20"/>
        <v>1083.55</v>
      </c>
      <c r="F21" s="67">
        <v>930.29</v>
      </c>
      <c r="G21" s="21">
        <f>E21/D21</f>
        <v>0.5380516823580821</v>
      </c>
      <c r="H21" s="22">
        <f>F21/D21</f>
        <v>0.4619483176419179</v>
      </c>
      <c r="I21" s="65">
        <f t="shared" si="21"/>
        <v>2209.1999999999998</v>
      </c>
      <c r="J21" s="66">
        <f t="shared" si="22"/>
        <v>1188.5495999999998</v>
      </c>
      <c r="K21" s="67">
        <f>((I21-$I$18)*O$21)+K$18</f>
        <v>1020.6504</v>
      </c>
      <c r="L21" s="21">
        <f t="shared" si="17"/>
        <v>0.53799999999999992</v>
      </c>
      <c r="M21" s="22">
        <f t="shared" si="18"/>
        <v>0.46200000000000002</v>
      </c>
      <c r="N21" s="248" t="s">
        <v>23</v>
      </c>
      <c r="O21" s="251">
        <f>T19</f>
        <v>0.46200000000000002</v>
      </c>
      <c r="P21" s="88"/>
      <c r="Q21" s="76">
        <f t="shared" si="23"/>
        <v>90.360400000000027</v>
      </c>
      <c r="R21" s="89">
        <f t="shared" si="24"/>
        <v>9.7131432134065748E-2</v>
      </c>
      <c r="S21" s="96"/>
      <c r="T21" s="97"/>
      <c r="Y21" s="27"/>
      <c r="Z21" s="27"/>
    </row>
    <row r="22" spans="1:26">
      <c r="A22" s="28" t="s">
        <v>11</v>
      </c>
      <c r="B22" s="16"/>
      <c r="C22" s="62">
        <f>SUM(C18:C21)</f>
        <v>0</v>
      </c>
      <c r="D22" s="68">
        <f>(D18*$C18)+(D19*$C19)+(D20*$C20)+(D21*$C21)</f>
        <v>0</v>
      </c>
      <c r="E22" s="69">
        <f>(E18*$C18)+(E19*$C19)+(E20*$C20)+(E21*$C21)</f>
        <v>0</v>
      </c>
      <c r="F22" s="70">
        <f>(F18*$C18)+(F19*$C19)+(F20*$C20)+(F21*$C21)</f>
        <v>0</v>
      </c>
      <c r="G22" s="21" t="str">
        <f>IFERROR(E22/D22,"0%")</f>
        <v>0%</v>
      </c>
      <c r="H22" s="22" t="str">
        <f>IFERROR(F22/E22,"0%")</f>
        <v>0%</v>
      </c>
      <c r="I22" s="68">
        <f>(I18*$C18)+(I19*$C19)+(I20*$C20)+(I21*$C21)</f>
        <v>0</v>
      </c>
      <c r="J22" s="69">
        <f>(J18*$C18)+(J19*$C19)+(J20*$C20)+(J21*$C21)</f>
        <v>0</v>
      </c>
      <c r="K22" s="70">
        <f>(K18*$C18)+(K19*$C19)+(K20*$C20)+(K21*$C21)</f>
        <v>0</v>
      </c>
      <c r="L22" s="21" t="str">
        <f>IFERROR(J22/I22,"0%")</f>
        <v>0%</v>
      </c>
      <c r="M22" s="22" t="str">
        <f>IFERROR(K22/J22,"0%")</f>
        <v>0%</v>
      </c>
      <c r="N22" s="248"/>
      <c r="O22" s="251"/>
      <c r="P22" s="78"/>
      <c r="Q22" s="78">
        <f>(Q18*$C18)+(Q19*$C19)+(Q20*$C20)+(Q21*$C21)</f>
        <v>0</v>
      </c>
      <c r="R22" s="77"/>
      <c r="S22" s="96"/>
      <c r="T22" s="98"/>
      <c r="U22" s="98"/>
      <c r="V22" s="55"/>
      <c r="W22" s="55"/>
      <c r="X22" s="55"/>
      <c r="Y22" s="55"/>
    </row>
    <row r="23" spans="1:26">
      <c r="A23" s="28" t="s">
        <v>12</v>
      </c>
      <c r="B23" s="34"/>
      <c r="C23" s="29"/>
      <c r="D23" s="68">
        <f>D22*12</f>
        <v>0</v>
      </c>
      <c r="E23" s="69">
        <f>E22*12</f>
        <v>0</v>
      </c>
      <c r="F23" s="70">
        <f>F22*12</f>
        <v>0</v>
      </c>
      <c r="G23" s="21" t="str">
        <f>IFERROR(E23/D23,"0%")</f>
        <v>0%</v>
      </c>
      <c r="H23" s="22" t="str">
        <f>IFERROR(F23/E23,"0%")</f>
        <v>0%</v>
      </c>
      <c r="I23" s="68">
        <f>I22*12</f>
        <v>0</v>
      </c>
      <c r="J23" s="74">
        <f>J22*12</f>
        <v>0</v>
      </c>
      <c r="K23" s="70">
        <f>K22*12</f>
        <v>0</v>
      </c>
      <c r="L23" s="21" t="str">
        <f>IFERROR(J23/I23,"0%")</f>
        <v>0%</v>
      </c>
      <c r="M23" s="22" t="str">
        <f>IFERROR(K23/J23,"0%")</f>
        <v>0%</v>
      </c>
      <c r="N23" s="255"/>
      <c r="O23" s="256"/>
      <c r="P23" s="78"/>
      <c r="Q23" s="78">
        <f>Q22*12</f>
        <v>0</v>
      </c>
      <c r="R23" s="77"/>
      <c r="S23" s="98"/>
      <c r="T23" s="98"/>
      <c r="U23" s="98"/>
      <c r="V23" s="55"/>
      <c r="W23" s="55"/>
      <c r="X23" s="55"/>
      <c r="Y23" s="55"/>
    </row>
    <row r="24" spans="1:26">
      <c r="A24" s="35" t="s">
        <v>21</v>
      </c>
      <c r="B24" s="36"/>
      <c r="C24" s="37"/>
      <c r="D24" s="71"/>
      <c r="E24" s="72"/>
      <c r="F24" s="73"/>
      <c r="G24" s="41"/>
      <c r="H24" s="42"/>
      <c r="I24" s="43"/>
      <c r="J24" s="72"/>
      <c r="K24" s="73"/>
      <c r="L24" s="41"/>
      <c r="M24" s="42"/>
      <c r="N24" s="79">
        <v>900</v>
      </c>
      <c r="O24" s="80"/>
      <c r="P24" s="81"/>
      <c r="Q24" s="82"/>
      <c r="R24" s="83"/>
      <c r="S24" s="96"/>
    </row>
    <row r="25" spans="1:26">
      <c r="A25" s="15" t="s">
        <v>3</v>
      </c>
      <c r="B25" s="16"/>
      <c r="C25" s="17">
        <v>0</v>
      </c>
      <c r="D25" s="65">
        <f>D4</f>
        <v>694.28</v>
      </c>
      <c r="E25" s="66">
        <f>D25-F25</f>
        <v>303.39999999999998</v>
      </c>
      <c r="F25" s="67">
        <v>390.88</v>
      </c>
      <c r="G25" s="21">
        <f>E25/D25</f>
        <v>0.43699948147721379</v>
      </c>
      <c r="H25" s="22">
        <f>F25/D25</f>
        <v>0.56300051852278621</v>
      </c>
      <c r="I25" s="65">
        <f>I4</f>
        <v>761.62</v>
      </c>
      <c r="J25" s="66">
        <f>I25-K25</f>
        <v>332.82794000000007</v>
      </c>
      <c r="K25" s="67">
        <f>(I25*O25)</f>
        <v>428.79205999999994</v>
      </c>
      <c r="L25" s="21">
        <f t="shared" ref="L25:L28" si="25">J25/I25</f>
        <v>0.43700000000000011</v>
      </c>
      <c r="M25" s="22">
        <f t="shared" ref="M25:M28" si="26">K25/I25</f>
        <v>0.56299999999999994</v>
      </c>
      <c r="N25" s="247" t="s">
        <v>22</v>
      </c>
      <c r="O25" s="250">
        <f>T25</f>
        <v>0.56299999999999994</v>
      </c>
      <c r="P25" s="253"/>
      <c r="Q25" s="76">
        <f>K25-F25</f>
        <v>37.91205999999994</v>
      </c>
      <c r="R25" s="89">
        <f>(K25-F25)/F25</f>
        <v>9.6991557511256501E-2</v>
      </c>
      <c r="S25" s="94">
        <v>563</v>
      </c>
      <c r="T25" s="95">
        <f>S25/1000</f>
        <v>0.56299999999999994</v>
      </c>
      <c r="Y25" s="27"/>
      <c r="Z25" s="27"/>
    </row>
    <row r="26" spans="1:26">
      <c r="A26" s="15" t="s">
        <v>8</v>
      </c>
      <c r="B26" s="16"/>
      <c r="C26" s="17">
        <v>0</v>
      </c>
      <c r="D26" s="65">
        <f t="shared" ref="D26:D28" si="27">D5</f>
        <v>1458.27</v>
      </c>
      <c r="E26" s="66">
        <f t="shared" ref="E26:E28" si="28">D26-F26</f>
        <v>637.27</v>
      </c>
      <c r="F26" s="67">
        <v>821</v>
      </c>
      <c r="G26" s="21">
        <f>E26/D26</f>
        <v>0.43700412132184024</v>
      </c>
      <c r="H26" s="22">
        <f>F26/D26</f>
        <v>0.5629958786781597</v>
      </c>
      <c r="I26" s="65">
        <f t="shared" ref="I26:I28" si="29">I5</f>
        <v>1599.73</v>
      </c>
      <c r="J26" s="66">
        <f t="shared" ref="J26:J28" si="30">I26-K26</f>
        <v>699.08201000000008</v>
      </c>
      <c r="K26" s="67">
        <f>((I26-$I$25)*O$28)+K$25</f>
        <v>900.64798999999994</v>
      </c>
      <c r="L26" s="21">
        <f t="shared" si="25"/>
        <v>0.43700000000000006</v>
      </c>
      <c r="M26" s="22">
        <f t="shared" si="26"/>
        <v>0.56299999999999994</v>
      </c>
      <c r="N26" s="248"/>
      <c r="O26" s="251"/>
      <c r="P26" s="254"/>
      <c r="Q26" s="76">
        <f t="shared" ref="Q26:Q28" si="31">K26-F26</f>
        <v>79.647989999999936</v>
      </c>
      <c r="R26" s="89">
        <f>(K26-F26)/F26</f>
        <v>9.7013386114494435E-2</v>
      </c>
      <c r="S26" s="94">
        <v>563</v>
      </c>
      <c r="T26" s="95">
        <f>S26/1000</f>
        <v>0.56299999999999994</v>
      </c>
      <c r="Y26" s="27"/>
      <c r="Z26" s="27"/>
    </row>
    <row r="27" spans="1:26">
      <c r="A27" s="15" t="s">
        <v>9</v>
      </c>
      <c r="B27" s="16"/>
      <c r="C27" s="17">
        <v>0</v>
      </c>
      <c r="D27" s="65">
        <f t="shared" si="27"/>
        <v>1249.96</v>
      </c>
      <c r="E27" s="66">
        <f t="shared" si="28"/>
        <v>546.26</v>
      </c>
      <c r="F27" s="67">
        <v>703.7</v>
      </c>
      <c r="G27" s="21">
        <f>E27/D27</f>
        <v>0.4370219847035105</v>
      </c>
      <c r="H27" s="22">
        <f>F27/D27</f>
        <v>0.5629780152964895</v>
      </c>
      <c r="I27" s="65">
        <f t="shared" si="29"/>
        <v>1371.21</v>
      </c>
      <c r="J27" s="66">
        <f t="shared" si="30"/>
        <v>599.21877000000018</v>
      </c>
      <c r="K27" s="67">
        <f t="shared" ref="K27:K28" si="32">((I27-$I$25)*O$28)+K$25</f>
        <v>771.99122999999986</v>
      </c>
      <c r="L27" s="21">
        <f t="shared" si="25"/>
        <v>0.43700000000000011</v>
      </c>
      <c r="M27" s="22">
        <f t="shared" si="26"/>
        <v>0.56299999999999983</v>
      </c>
      <c r="N27" s="249"/>
      <c r="O27" s="252"/>
      <c r="P27" s="254"/>
      <c r="Q27" s="76">
        <f t="shared" si="31"/>
        <v>68.291229999999814</v>
      </c>
      <c r="R27" s="89">
        <f t="shared" ref="R27:R28" si="33">(K27-F27)/F27</f>
        <v>9.7045942873383279E-2</v>
      </c>
      <c r="S27" s="96"/>
      <c r="T27" s="97"/>
      <c r="Y27" s="27"/>
      <c r="Z27" s="27"/>
    </row>
    <row r="28" spans="1:26">
      <c r="A28" s="15" t="s">
        <v>10</v>
      </c>
      <c r="B28" s="16"/>
      <c r="C28" s="17">
        <v>0</v>
      </c>
      <c r="D28" s="65">
        <f t="shared" si="27"/>
        <v>2013.84</v>
      </c>
      <c r="E28" s="66">
        <f t="shared" si="28"/>
        <v>880.06</v>
      </c>
      <c r="F28" s="67">
        <v>1133.78</v>
      </c>
      <c r="G28" s="21">
        <f>E28/D28</f>
        <v>0.4370059190402415</v>
      </c>
      <c r="H28" s="22">
        <f>F28/D28</f>
        <v>0.56299408095975845</v>
      </c>
      <c r="I28" s="65">
        <f t="shared" si="29"/>
        <v>2209.1999999999998</v>
      </c>
      <c r="J28" s="66">
        <f t="shared" si="30"/>
        <v>965.42039999999997</v>
      </c>
      <c r="K28" s="67">
        <f t="shared" si="32"/>
        <v>1243.7795999999998</v>
      </c>
      <c r="L28" s="21">
        <f t="shared" si="25"/>
        <v>0.437</v>
      </c>
      <c r="M28" s="22">
        <f t="shared" si="26"/>
        <v>0.56299999999999994</v>
      </c>
      <c r="N28" s="248" t="s">
        <v>23</v>
      </c>
      <c r="O28" s="251">
        <f>T26</f>
        <v>0.56299999999999994</v>
      </c>
      <c r="P28" s="88"/>
      <c r="Q28" s="76">
        <f t="shared" si="31"/>
        <v>109.99959999999987</v>
      </c>
      <c r="R28" s="89">
        <f t="shared" si="33"/>
        <v>9.7020233202208428E-2</v>
      </c>
      <c r="S28" s="96"/>
      <c r="T28" s="97"/>
      <c r="Y28" s="27"/>
      <c r="Z28" s="27"/>
    </row>
    <row r="29" spans="1:26">
      <c r="A29" s="28" t="s">
        <v>11</v>
      </c>
      <c r="B29" s="16"/>
      <c r="C29" s="62">
        <f>SUM(C25:C28)</f>
        <v>0</v>
      </c>
      <c r="D29" s="68">
        <f>(D25*$C25)+(D26*$C26)+(D27*$C27)+(D28*$C28)</f>
        <v>0</v>
      </c>
      <c r="E29" s="69">
        <f>(E25*$C25)+(E26*$C26)+(E27*$C27)+(E28*$C28)</f>
        <v>0</v>
      </c>
      <c r="F29" s="70">
        <f>(F25*$C25)+(F26*$C26)+(F27*$C27)+(F28*$C28)</f>
        <v>0</v>
      </c>
      <c r="G29" s="21" t="str">
        <f>IFERROR(E29/D29,"0%")</f>
        <v>0%</v>
      </c>
      <c r="H29" s="22" t="str">
        <f>IFERROR(F29/E29,"0%")</f>
        <v>0%</v>
      </c>
      <c r="I29" s="68">
        <f>(I25*$C25)+(I26*$C26)+(I27*$C27)+(I28*$C28)</f>
        <v>0</v>
      </c>
      <c r="J29" s="69">
        <f>(J25*$C25)+(J26*$C26)+(J27*$C27)+(J28*$C28)</f>
        <v>0</v>
      </c>
      <c r="K29" s="70">
        <f>(K25*$C25)+(K26*$C26)+(K27*$C27)+(K28*$C28)</f>
        <v>0</v>
      </c>
      <c r="L29" s="21" t="str">
        <f>IFERROR(J29/I29,"0%")</f>
        <v>0%</v>
      </c>
      <c r="M29" s="22" t="str">
        <f>IFERROR(K29/J29,"0%")</f>
        <v>0%</v>
      </c>
      <c r="N29" s="248"/>
      <c r="O29" s="251"/>
      <c r="P29" s="78"/>
      <c r="Q29" s="78">
        <f>(Q25*$C25)+(Q26*$C26)+(Q27*$C27)+(Q28*$C28)</f>
        <v>0</v>
      </c>
      <c r="R29" s="26"/>
      <c r="S29" s="96"/>
      <c r="T29" s="98"/>
      <c r="U29" s="98"/>
      <c r="V29" s="55"/>
      <c r="W29" s="55"/>
      <c r="X29" s="55"/>
      <c r="Y29" s="55"/>
    </row>
    <row r="30" spans="1:26">
      <c r="A30" s="28" t="s">
        <v>12</v>
      </c>
      <c r="B30" s="34"/>
      <c r="C30" s="29"/>
      <c r="D30" s="68">
        <f>D29*12</f>
        <v>0</v>
      </c>
      <c r="E30" s="69">
        <f>E29*12</f>
        <v>0</v>
      </c>
      <c r="F30" s="70">
        <f>F29*12</f>
        <v>0</v>
      </c>
      <c r="G30" s="21" t="str">
        <f>IFERROR(E30/D30,"0%")</f>
        <v>0%</v>
      </c>
      <c r="H30" s="22" t="str">
        <f>IFERROR(F30/E30,"0%")</f>
        <v>0%</v>
      </c>
      <c r="I30" s="68">
        <f>I29*12</f>
        <v>0</v>
      </c>
      <c r="J30" s="74">
        <f>J29*12</f>
        <v>0</v>
      </c>
      <c r="K30" s="70">
        <f>K29*12</f>
        <v>0</v>
      </c>
      <c r="L30" s="21" t="str">
        <f>IFERROR(J30/I30,"0%")</f>
        <v>0%</v>
      </c>
      <c r="M30" s="22" t="str">
        <f>IFERROR(K30/J30,"0%")</f>
        <v>0%</v>
      </c>
      <c r="N30" s="255"/>
      <c r="O30" s="256"/>
      <c r="P30" s="78"/>
      <c r="Q30" s="78">
        <f>Q29*12</f>
        <v>0</v>
      </c>
      <c r="R30" s="26"/>
      <c r="S30" s="98"/>
      <c r="T30" s="98"/>
      <c r="U30" s="98"/>
      <c r="V30" s="55"/>
      <c r="W30" s="55"/>
      <c r="X30" s="55"/>
      <c r="Y30" s="55"/>
    </row>
    <row r="31" spans="1:26" s="51" customFormat="1" hidden="1">
      <c r="A31" s="52"/>
      <c r="B31" s="53"/>
      <c r="C31" s="17"/>
      <c r="D31" s="18"/>
      <c r="E31" s="19"/>
      <c r="F31" s="20"/>
      <c r="G31" s="50"/>
      <c r="H31" s="22"/>
      <c r="I31" s="18"/>
      <c r="J31" s="19"/>
      <c r="K31" s="20"/>
      <c r="L31" s="50"/>
      <c r="M31" s="22"/>
      <c r="N31" s="18"/>
      <c r="O31" s="20"/>
      <c r="P31" s="24"/>
      <c r="Q31" s="25"/>
      <c r="R31" s="26"/>
      <c r="S31" s="93"/>
      <c r="T31" s="93"/>
      <c r="U31" s="93"/>
      <c r="Y31" s="56"/>
    </row>
    <row r="32" spans="1:26" s="51" customFormat="1" hidden="1">
      <c r="A32" s="52"/>
      <c r="B32" s="53"/>
      <c r="C32" s="17"/>
      <c r="D32" s="18"/>
      <c r="E32" s="19"/>
      <c r="F32" s="20"/>
      <c r="G32" s="50"/>
      <c r="H32" s="22"/>
      <c r="I32" s="18"/>
      <c r="J32" s="19"/>
      <c r="K32" s="20"/>
      <c r="L32" s="50"/>
      <c r="M32" s="22"/>
      <c r="N32" s="18"/>
      <c r="O32" s="20"/>
      <c r="P32" s="24"/>
      <c r="Q32" s="25"/>
      <c r="R32" s="26"/>
      <c r="S32" s="93"/>
      <c r="T32" s="93"/>
      <c r="U32" s="93"/>
      <c r="Y32" s="56"/>
    </row>
    <row r="33" spans="1:25" s="51" customFormat="1" hidden="1">
      <c r="A33" s="52"/>
      <c r="B33" s="53"/>
      <c r="C33" s="49"/>
      <c r="D33" s="30"/>
      <c r="E33" s="31"/>
      <c r="F33" s="32"/>
      <c r="G33" s="50"/>
      <c r="H33" s="22"/>
      <c r="I33" s="30"/>
      <c r="J33" s="31"/>
      <c r="K33" s="32"/>
      <c r="L33" s="50"/>
      <c r="M33" s="22"/>
      <c r="N33" s="30"/>
      <c r="O33" s="32"/>
      <c r="P33" s="33"/>
      <c r="Q33" s="25"/>
      <c r="R33" s="26"/>
      <c r="S33" s="93"/>
      <c r="T33" s="93"/>
      <c r="U33" s="93"/>
    </row>
    <row r="34" spans="1:25" s="51" customFormat="1" hidden="1">
      <c r="A34" s="52"/>
      <c r="B34" s="53"/>
      <c r="C34" s="49"/>
      <c r="D34" s="30"/>
      <c r="E34" s="31"/>
      <c r="F34" s="32"/>
      <c r="G34" s="50"/>
      <c r="H34" s="22"/>
      <c r="I34" s="30"/>
      <c r="J34" s="31"/>
      <c r="K34" s="32"/>
      <c r="L34" s="50"/>
      <c r="M34" s="22"/>
      <c r="N34" s="30"/>
      <c r="O34" s="32"/>
      <c r="P34" s="33"/>
      <c r="Q34" s="25"/>
      <c r="R34" s="26"/>
      <c r="S34" s="93"/>
      <c r="T34" s="93"/>
      <c r="U34" s="93"/>
    </row>
    <row r="35" spans="1:25" hidden="1">
      <c r="A35" s="35"/>
      <c r="B35" s="36"/>
      <c r="C35" s="37"/>
      <c r="D35" s="38"/>
      <c r="E35" s="39"/>
      <c r="F35" s="40"/>
      <c r="G35" s="41"/>
      <c r="H35" s="42"/>
      <c r="I35" s="43"/>
      <c r="J35" s="39"/>
      <c r="K35" s="40"/>
      <c r="L35" s="41"/>
      <c r="M35" s="42"/>
      <c r="N35" s="44"/>
      <c r="O35" s="45"/>
      <c r="P35" s="46"/>
      <c r="Q35" s="47"/>
      <c r="R35" s="48"/>
    </row>
    <row r="36" spans="1:25" hidden="1">
      <c r="A36" s="15"/>
      <c r="B36" s="16"/>
      <c r="C36" s="17"/>
      <c r="D36" s="18"/>
      <c r="E36" s="19"/>
      <c r="F36" s="20"/>
      <c r="G36" s="21"/>
      <c r="H36" s="22"/>
      <c r="I36" s="18"/>
      <c r="J36" s="19"/>
      <c r="K36" s="20"/>
      <c r="L36" s="21"/>
      <c r="M36" s="22"/>
      <c r="N36" s="23"/>
      <c r="O36" s="20"/>
      <c r="P36" s="24"/>
      <c r="Q36" s="25"/>
      <c r="R36" s="26"/>
      <c r="Y36" s="27"/>
    </row>
    <row r="37" spans="1:25" hidden="1">
      <c r="A37" s="15"/>
      <c r="B37" s="16"/>
      <c r="C37" s="17"/>
      <c r="D37" s="18"/>
      <c r="E37" s="19"/>
      <c r="F37" s="20"/>
      <c r="G37" s="21"/>
      <c r="H37" s="22"/>
      <c r="I37" s="18"/>
      <c r="J37" s="19"/>
      <c r="K37" s="20"/>
      <c r="L37" s="21"/>
      <c r="M37" s="22"/>
      <c r="N37" s="23"/>
      <c r="O37" s="20"/>
      <c r="P37" s="24"/>
      <c r="Q37" s="25"/>
      <c r="R37" s="26"/>
    </row>
    <row r="38" spans="1:25" hidden="1">
      <c r="A38" s="15"/>
      <c r="B38" s="16"/>
      <c r="C38" s="17"/>
      <c r="D38" s="18"/>
      <c r="E38" s="19"/>
      <c r="F38" s="20"/>
      <c r="G38" s="21"/>
      <c r="H38" s="22"/>
      <c r="I38" s="18"/>
      <c r="J38" s="19"/>
      <c r="K38" s="20"/>
      <c r="L38" s="21"/>
      <c r="M38" s="22"/>
      <c r="N38" s="23"/>
      <c r="O38" s="20"/>
      <c r="P38" s="24"/>
      <c r="Q38" s="25"/>
      <c r="R38" s="26"/>
    </row>
    <row r="39" spans="1:25" hidden="1">
      <c r="A39" s="15"/>
      <c r="B39" s="16"/>
      <c r="C39" s="17"/>
      <c r="D39" s="18"/>
      <c r="E39" s="19"/>
      <c r="F39" s="20"/>
      <c r="G39" s="21"/>
      <c r="H39" s="22"/>
      <c r="I39" s="18"/>
      <c r="J39" s="19"/>
      <c r="K39" s="20"/>
      <c r="L39" s="21"/>
      <c r="M39" s="22"/>
      <c r="N39" s="23"/>
      <c r="O39" s="20"/>
      <c r="P39" s="24"/>
      <c r="Q39" s="25"/>
      <c r="R39" s="26"/>
    </row>
    <row r="40" spans="1:25" s="51" customFormat="1" hidden="1">
      <c r="A40" s="52"/>
      <c r="B40" s="53"/>
      <c r="C40" s="49"/>
      <c r="D40" s="30"/>
      <c r="E40" s="31"/>
      <c r="F40" s="32"/>
      <c r="G40" s="50"/>
      <c r="H40" s="22"/>
      <c r="I40" s="31"/>
      <c r="J40" s="31"/>
      <c r="K40" s="32"/>
      <c r="L40" s="50"/>
      <c r="M40" s="22"/>
      <c r="N40" s="30"/>
      <c r="O40" s="32"/>
      <c r="P40" s="33"/>
      <c r="Q40" s="25"/>
      <c r="R40" s="26"/>
      <c r="S40" s="93"/>
      <c r="T40" s="93"/>
      <c r="U40" s="93"/>
    </row>
    <row r="41" spans="1:25" s="51" customFormat="1" hidden="1">
      <c r="A41" s="52"/>
      <c r="B41" s="53"/>
      <c r="C41" s="49"/>
      <c r="D41" s="30"/>
      <c r="E41" s="31"/>
      <c r="F41" s="32"/>
      <c r="G41" s="50"/>
      <c r="H41" s="22"/>
      <c r="I41" s="30"/>
      <c r="J41" s="31"/>
      <c r="K41" s="32"/>
      <c r="L41" s="50"/>
      <c r="M41" s="22"/>
      <c r="N41" s="30"/>
      <c r="O41" s="32"/>
      <c r="P41" s="33"/>
      <c r="Q41" s="25"/>
      <c r="R41" s="26"/>
      <c r="S41" s="93"/>
      <c r="T41" s="93"/>
      <c r="U41" s="93"/>
    </row>
    <row r="42" spans="1:25" ht="19.5" thickBot="1">
      <c r="A42" s="75" t="s">
        <v>12</v>
      </c>
      <c r="B42" s="54"/>
      <c r="C42" s="54"/>
      <c r="D42" s="54">
        <f>D9+D16+D23+D30</f>
        <v>1534082.4</v>
      </c>
      <c r="E42" s="54">
        <f>E9+E16+E23+E30</f>
        <v>1264990.8100636797</v>
      </c>
      <c r="F42" s="54">
        <f>F9+F16+F23+F30</f>
        <v>269091.58993632009</v>
      </c>
      <c r="G42" s="54"/>
      <c r="H42" s="54"/>
      <c r="I42" s="54">
        <f>I9+I16+I23+I30</f>
        <v>1682897.0399999998</v>
      </c>
      <c r="J42" s="54">
        <f>J9+J16+J23+J30</f>
        <v>1514607.3359999999</v>
      </c>
      <c r="K42" s="54">
        <f>K9+K16+K23+K30</f>
        <v>168289.704</v>
      </c>
      <c r="L42" s="54"/>
      <c r="M42" s="54"/>
      <c r="N42" s="54"/>
      <c r="O42" s="54"/>
      <c r="P42" s="54"/>
      <c r="Q42" s="99">
        <f>K42-F42</f>
        <v>-100801.88593632009</v>
      </c>
      <c r="R42" s="92">
        <f>(K42-F42)/F42</f>
        <v>-0.37460065533885556</v>
      </c>
      <c r="S42" s="95"/>
      <c r="Y42" s="57"/>
    </row>
    <row r="43" spans="1:25" ht="20.25">
      <c r="A43" s="59"/>
    </row>
    <row r="44" spans="1:25" ht="20.25">
      <c r="A44" s="60"/>
      <c r="N44" s="57"/>
    </row>
    <row r="45" spans="1:25" ht="20.25">
      <c r="A45" s="61"/>
      <c r="I45" s="58"/>
    </row>
    <row r="46" spans="1:25" ht="20.25">
      <c r="A46" s="61"/>
    </row>
  </sheetData>
  <mergeCells count="27">
    <mergeCell ref="D1:H1"/>
    <mergeCell ref="I1:M1"/>
    <mergeCell ref="N1:R1"/>
    <mergeCell ref="B2:C2"/>
    <mergeCell ref="G2:H2"/>
    <mergeCell ref="L2:M2"/>
    <mergeCell ref="N2:O2"/>
    <mergeCell ref="N21:N23"/>
    <mergeCell ref="O21:O23"/>
    <mergeCell ref="N4:N6"/>
    <mergeCell ref="O4:O6"/>
    <mergeCell ref="P4:P6"/>
    <mergeCell ref="N7:N9"/>
    <mergeCell ref="O7:O9"/>
    <mergeCell ref="N11:N13"/>
    <mergeCell ref="O11:O13"/>
    <mergeCell ref="P11:P13"/>
    <mergeCell ref="N14:N16"/>
    <mergeCell ref="O14:O16"/>
    <mergeCell ref="N18:N20"/>
    <mergeCell ref="O18:O20"/>
    <mergeCell ref="P18:P20"/>
    <mergeCell ref="N25:N27"/>
    <mergeCell ref="O25:O27"/>
    <mergeCell ref="P25:P27"/>
    <mergeCell ref="N28:N30"/>
    <mergeCell ref="O28:O30"/>
  </mergeCells>
  <pageMargins left="0.7" right="0.7" top="0.75" bottom="0.75" header="0.3" footer="0.3"/>
  <pageSetup scale="5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Scroll Bar 1">
              <controlPr defaultSize="0" autoPict="0">
                <anchor moveWithCells="1">
                  <from>
                    <xdr:col>15</xdr:col>
                    <xdr:colOff>9525</xdr:colOff>
                    <xdr:row>24</xdr:row>
                    <xdr:rowOff>9525</xdr:rowOff>
                  </from>
                  <to>
                    <xdr:col>15</xdr:col>
                    <xdr:colOff>685800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Scroll Bar 2">
              <controlPr defaultSize="0" autoPict="0">
                <anchor moveWithCells="1">
                  <from>
                    <xdr:col>15</xdr:col>
                    <xdr:colOff>9525</xdr:colOff>
                    <xdr:row>25</xdr:row>
                    <xdr:rowOff>9525</xdr:rowOff>
                  </from>
                  <to>
                    <xdr:col>15</xdr:col>
                    <xdr:colOff>685800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Scroll Bar 3">
              <controlPr defaultSize="0" autoPict="0">
                <anchor moveWithCells="1">
                  <from>
                    <xdr:col>15</xdr:col>
                    <xdr:colOff>9525</xdr:colOff>
                    <xdr:row>26</xdr:row>
                    <xdr:rowOff>9525</xdr:rowOff>
                  </from>
                  <to>
                    <xdr:col>15</xdr:col>
                    <xdr:colOff>685800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Scroll Bar 4">
              <controlPr defaultSize="0" autoPict="0">
                <anchor moveWithCells="1">
                  <from>
                    <xdr:col>15</xdr:col>
                    <xdr:colOff>9525</xdr:colOff>
                    <xdr:row>27</xdr:row>
                    <xdr:rowOff>9525</xdr:rowOff>
                  </from>
                  <to>
                    <xdr:col>15</xdr:col>
                    <xdr:colOff>685800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Spinner 5">
              <controlPr defaultSize="0" autoPict="0">
                <anchor moveWithCells="1" sizeWithCells="1">
                  <from>
                    <xdr:col>15</xdr:col>
                    <xdr:colOff>9525</xdr:colOff>
                    <xdr:row>3</xdr:row>
                    <xdr:rowOff>9525</xdr:rowOff>
                  </from>
                  <to>
                    <xdr:col>16</xdr:col>
                    <xdr:colOff>0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Spinner 6">
              <controlPr defaultSize="0" autoPict="0">
                <anchor moveWithCells="1" sizeWithCells="1">
                  <from>
                    <xdr:col>15</xdr:col>
                    <xdr:colOff>28575</xdr:colOff>
                    <xdr:row>6</xdr:row>
                    <xdr:rowOff>19050</xdr:rowOff>
                  </from>
                  <to>
                    <xdr:col>16</xdr:col>
                    <xdr:colOff>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Spinner 7">
              <controlPr defaultSize="0" autoPict="0">
                <anchor moveWithCells="1" sizeWithCells="1">
                  <from>
                    <xdr:col>15</xdr:col>
                    <xdr:colOff>9525</xdr:colOff>
                    <xdr:row>10</xdr:row>
                    <xdr:rowOff>9525</xdr:rowOff>
                  </from>
                  <to>
                    <xdr:col>16</xdr:col>
                    <xdr:colOff>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Spinner 8">
              <controlPr defaultSize="0" autoPict="0">
                <anchor moveWithCells="1" sizeWithCells="1">
                  <from>
                    <xdr:col>15</xdr:col>
                    <xdr:colOff>28575</xdr:colOff>
                    <xdr:row>13</xdr:row>
                    <xdr:rowOff>19050</xdr:rowOff>
                  </from>
                  <to>
                    <xdr:col>16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Spinner 9">
              <controlPr defaultSize="0" autoPict="0">
                <anchor moveWithCells="1" sizeWithCells="1">
                  <from>
                    <xdr:col>15</xdr:col>
                    <xdr:colOff>9525</xdr:colOff>
                    <xdr:row>17</xdr:row>
                    <xdr:rowOff>9525</xdr:rowOff>
                  </from>
                  <to>
                    <xdr:col>16</xdr:col>
                    <xdr:colOff>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Spinner 10">
              <controlPr defaultSize="0" autoPict="0">
                <anchor moveWithCells="1" sizeWithCells="1">
                  <from>
                    <xdr:col>15</xdr:col>
                    <xdr:colOff>28575</xdr:colOff>
                    <xdr:row>20</xdr:row>
                    <xdr:rowOff>19050</xdr:rowOff>
                  </from>
                  <to>
                    <xdr:col>16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Spinner 11">
              <controlPr defaultSize="0" autoPict="0">
                <anchor moveWithCells="1" sizeWithCells="1">
                  <from>
                    <xdr:col>15</xdr:col>
                    <xdr:colOff>9525</xdr:colOff>
                    <xdr:row>24</xdr:row>
                    <xdr:rowOff>9525</xdr:rowOff>
                  </from>
                  <to>
                    <xdr:col>16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Spinner 12">
              <controlPr defaultSize="0" autoPict="0">
                <anchor moveWithCells="1" sizeWithCells="1">
                  <from>
                    <xdr:col>15</xdr:col>
                    <xdr:colOff>28575</xdr:colOff>
                    <xdr:row>27</xdr:row>
                    <xdr:rowOff>19050</xdr:rowOff>
                  </from>
                  <to>
                    <xdr:col>16</xdr:col>
                    <xdr:colOff>0</xdr:colOff>
                    <xdr:row>29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FD42D-3D51-43BB-8A19-5A5FD176D61A}">
  <dimension ref="A1:Z46"/>
  <sheetViews>
    <sheetView showGridLines="0" zoomScale="85" zoomScaleNormal="85" zoomScaleSheetLayoutView="100" workbookViewId="0">
      <selection activeCell="I7" sqref="I7"/>
    </sheetView>
  </sheetViews>
  <sheetFormatPr defaultColWidth="6.375" defaultRowHeight="15"/>
  <cols>
    <col min="1" max="1" width="6.375" style="1"/>
    <col min="2" max="2" width="12" style="1" customWidth="1"/>
    <col min="3" max="3" width="6.375" style="1" customWidth="1"/>
    <col min="4" max="6" width="12.75" style="1" customWidth="1"/>
    <col min="7" max="7" width="7.25" style="1" hidden="1" customWidth="1"/>
    <col min="8" max="8" width="6.375" style="1" hidden="1" customWidth="1"/>
    <col min="9" max="11" width="12.75" style="1" customWidth="1"/>
    <col min="12" max="13" width="6.375" style="1" hidden="1" customWidth="1"/>
    <col min="14" max="15" width="13.625" style="1" customWidth="1"/>
    <col min="16" max="16" width="18.375" style="1" customWidth="1"/>
    <col min="17" max="18" width="12.125" style="1" customWidth="1"/>
    <col min="19" max="19" width="8.125" style="93" customWidth="1"/>
    <col min="20" max="20" width="6.375" style="93" customWidth="1"/>
    <col min="21" max="24" width="6.375" style="1" customWidth="1"/>
    <col min="25" max="16384" width="6.375" style="1"/>
  </cols>
  <sheetData>
    <row r="1" spans="1:26" ht="18.75">
      <c r="A1" s="2"/>
      <c r="B1" s="3"/>
      <c r="C1" s="4"/>
      <c r="D1" s="260" t="s">
        <v>13</v>
      </c>
      <c r="E1" s="261"/>
      <c r="F1" s="261"/>
      <c r="G1" s="261"/>
      <c r="H1" s="262"/>
      <c r="I1" s="260" t="s">
        <v>14</v>
      </c>
      <c r="J1" s="261"/>
      <c r="K1" s="261"/>
      <c r="L1" s="261"/>
      <c r="M1" s="262"/>
      <c r="N1" s="260" t="s">
        <v>1</v>
      </c>
      <c r="O1" s="261"/>
      <c r="P1" s="261"/>
      <c r="Q1" s="261"/>
      <c r="R1" s="262"/>
    </row>
    <row r="2" spans="1:26">
      <c r="A2" s="84"/>
      <c r="B2" s="263" t="s">
        <v>2</v>
      </c>
      <c r="C2" s="264"/>
      <c r="D2" s="85" t="s">
        <v>17</v>
      </c>
      <c r="E2" s="86" t="s">
        <v>15</v>
      </c>
      <c r="F2" s="5" t="s">
        <v>16</v>
      </c>
      <c r="G2" s="258" t="s">
        <v>4</v>
      </c>
      <c r="H2" s="259"/>
      <c r="I2" s="85" t="s">
        <v>17</v>
      </c>
      <c r="J2" s="86" t="s">
        <v>15</v>
      </c>
      <c r="K2" s="5" t="s">
        <v>16</v>
      </c>
      <c r="L2" s="258" t="s">
        <v>4</v>
      </c>
      <c r="M2" s="259"/>
      <c r="N2" s="265" t="s">
        <v>16</v>
      </c>
      <c r="O2" s="266"/>
      <c r="P2" s="87" t="s">
        <v>0</v>
      </c>
      <c r="Q2" s="5" t="s">
        <v>24</v>
      </c>
      <c r="R2" s="91" t="s">
        <v>5</v>
      </c>
    </row>
    <row r="3" spans="1:26">
      <c r="A3" s="6" t="s">
        <v>18</v>
      </c>
      <c r="B3" s="7"/>
      <c r="C3" s="8"/>
      <c r="D3" s="63"/>
      <c r="E3" s="64"/>
      <c r="F3" s="10"/>
      <c r="G3" s="10" t="s">
        <v>6</v>
      </c>
      <c r="H3" s="8" t="s">
        <v>7</v>
      </c>
      <c r="I3" s="11"/>
      <c r="J3" s="12"/>
      <c r="K3" s="7"/>
      <c r="L3" s="10" t="s">
        <v>6</v>
      </c>
      <c r="M3" s="8" t="s">
        <v>7</v>
      </c>
      <c r="N3" s="9"/>
      <c r="O3" s="7"/>
      <c r="P3" s="13"/>
      <c r="Q3" s="13"/>
      <c r="R3" s="14"/>
      <c r="U3" s="93"/>
    </row>
    <row r="4" spans="1:26">
      <c r="A4" s="15" t="s">
        <v>3</v>
      </c>
      <c r="B4" s="16"/>
      <c r="C4" s="17">
        <v>43</v>
      </c>
      <c r="D4" s="65">
        <v>731.1</v>
      </c>
      <c r="E4" s="66">
        <f>D4-F4</f>
        <v>644.02598999999998</v>
      </c>
      <c r="F4" s="67">
        <v>87.074010000000044</v>
      </c>
      <c r="G4" s="21">
        <f t="shared" ref="G4:G9" si="0">E4/D4</f>
        <v>0.88089999999999991</v>
      </c>
      <c r="H4" s="22">
        <f t="shared" ref="H4:H9" si="1">F4/D4</f>
        <v>0.11910000000000005</v>
      </c>
      <c r="I4" s="65">
        <v>871.54</v>
      </c>
      <c r="J4" s="66">
        <f>I4-K4</f>
        <v>784.38599999999997</v>
      </c>
      <c r="K4" s="67">
        <f>(I4*O4)</f>
        <v>87.153999999999996</v>
      </c>
      <c r="L4" s="21">
        <f t="shared" ref="L4:L9" si="2">J4/I4</f>
        <v>0.9</v>
      </c>
      <c r="M4" s="22">
        <f t="shared" ref="M4:M9" si="3">K4/I4</f>
        <v>0.1</v>
      </c>
      <c r="N4" s="247" t="s">
        <v>22</v>
      </c>
      <c r="O4" s="250">
        <f>'Regence with VSP'!O4</f>
        <v>0.1</v>
      </c>
      <c r="P4" s="253"/>
      <c r="Q4" s="76">
        <f>K4-F4</f>
        <v>7.9989999999952488E-2</v>
      </c>
      <c r="R4" s="89">
        <f>(K4-F4)/F4</f>
        <v>9.186438065727356E-4</v>
      </c>
      <c r="S4" s="94">
        <v>100</v>
      </c>
      <c r="T4" s="95">
        <f>S4/1000</f>
        <v>0.1</v>
      </c>
      <c r="U4" s="93"/>
      <c r="V4" s="51"/>
      <c r="W4" s="51"/>
      <c r="Y4" s="27"/>
      <c r="Z4" s="27"/>
    </row>
    <row r="5" spans="1:26">
      <c r="A5" s="15" t="s">
        <v>8</v>
      </c>
      <c r="B5" s="16"/>
      <c r="C5" s="17">
        <v>41</v>
      </c>
      <c r="D5" s="65">
        <v>1462.28</v>
      </c>
      <c r="E5" s="66">
        <f>D5-F5</f>
        <v>1215.2823003999999</v>
      </c>
      <c r="F5" s="67">
        <v>246.99769960000003</v>
      </c>
      <c r="G5" s="21">
        <f t="shared" si="0"/>
        <v>0.83108727494050383</v>
      </c>
      <c r="H5" s="22">
        <f t="shared" si="1"/>
        <v>0.16891272505949614</v>
      </c>
      <c r="I5" s="65">
        <v>1743.17</v>
      </c>
      <c r="J5" s="66">
        <f t="shared" ref="J5:J7" si="4">I5-K5</f>
        <v>1568.8530000000001</v>
      </c>
      <c r="K5" s="67">
        <f>((I5-$I$4)*O$7)+K$4</f>
        <v>174.31700000000001</v>
      </c>
      <c r="L5" s="21">
        <f t="shared" si="2"/>
        <v>0.9</v>
      </c>
      <c r="M5" s="22">
        <f t="shared" si="3"/>
        <v>0.1</v>
      </c>
      <c r="N5" s="248"/>
      <c r="O5" s="251"/>
      <c r="P5" s="254"/>
      <c r="Q5" s="76">
        <f t="shared" ref="Q5:Q7" si="5">K5-F5</f>
        <v>-72.680699600000025</v>
      </c>
      <c r="R5" s="89">
        <f>(K5-F5)/F5</f>
        <v>-0.29425658505201729</v>
      </c>
      <c r="S5" s="94">
        <v>100</v>
      </c>
      <c r="T5" s="95">
        <f>S5/1000</f>
        <v>0.1</v>
      </c>
      <c r="U5" s="93"/>
      <c r="V5" s="51"/>
      <c r="W5" s="51"/>
      <c r="Y5" s="27"/>
      <c r="Z5" s="27"/>
    </row>
    <row r="6" spans="1:26">
      <c r="A6" s="15" t="s">
        <v>9</v>
      </c>
      <c r="B6" s="16"/>
      <c r="C6" s="17">
        <v>16</v>
      </c>
      <c r="D6" s="65">
        <v>1316.13</v>
      </c>
      <c r="E6" s="66">
        <f>D6-F6</f>
        <v>1101.0982284000002</v>
      </c>
      <c r="F6" s="67">
        <v>215.03177159999996</v>
      </c>
      <c r="G6" s="21">
        <f t="shared" si="0"/>
        <v>0.83661813681019359</v>
      </c>
      <c r="H6" s="22">
        <f t="shared" si="1"/>
        <v>0.16338186318980644</v>
      </c>
      <c r="I6" s="65">
        <v>1568.95</v>
      </c>
      <c r="J6" s="66">
        <f t="shared" si="4"/>
        <v>1412.0550000000001</v>
      </c>
      <c r="K6" s="67">
        <f t="shared" ref="K6:K7" si="6">((I6-$I$4)*O$7)+K$4</f>
        <v>156.89500000000001</v>
      </c>
      <c r="L6" s="21">
        <f t="shared" si="2"/>
        <v>0.9</v>
      </c>
      <c r="M6" s="22">
        <f t="shared" si="3"/>
        <v>0.1</v>
      </c>
      <c r="N6" s="249"/>
      <c r="O6" s="252"/>
      <c r="P6" s="254"/>
      <c r="Q6" s="76">
        <f t="shared" si="5"/>
        <v>-58.136771599999946</v>
      </c>
      <c r="R6" s="89">
        <f t="shared" ref="R6:R7" si="7">(K6-F6)/F6</f>
        <v>-0.27036363588235424</v>
      </c>
      <c r="S6" s="96"/>
      <c r="T6" s="97"/>
      <c r="U6" s="93"/>
      <c r="V6" s="51"/>
      <c r="W6" s="51"/>
      <c r="Y6" s="27"/>
      <c r="Z6" s="27"/>
    </row>
    <row r="7" spans="1:26">
      <c r="A7" s="15" t="s">
        <v>10</v>
      </c>
      <c r="B7" s="16"/>
      <c r="C7" s="17">
        <v>54</v>
      </c>
      <c r="D7" s="65">
        <v>2193.75</v>
      </c>
      <c r="E7" s="66">
        <f>D7-F7</f>
        <v>1786.7651820000001</v>
      </c>
      <c r="F7" s="67">
        <v>406.9848179999999</v>
      </c>
      <c r="G7" s="21">
        <f t="shared" si="0"/>
        <v>0.81447985504273512</v>
      </c>
      <c r="H7" s="22">
        <f t="shared" si="1"/>
        <v>0.1855201449572649</v>
      </c>
      <c r="I7" s="65">
        <v>2193.75</v>
      </c>
      <c r="J7" s="66">
        <f t="shared" si="4"/>
        <v>1974.375</v>
      </c>
      <c r="K7" s="67">
        <f t="shared" si="6"/>
        <v>219.375</v>
      </c>
      <c r="L7" s="21">
        <f t="shared" si="2"/>
        <v>0.9</v>
      </c>
      <c r="M7" s="22">
        <f t="shared" si="3"/>
        <v>0.1</v>
      </c>
      <c r="N7" s="248" t="s">
        <v>23</v>
      </c>
      <c r="O7" s="257">
        <f>'Regence with VSP'!O7</f>
        <v>0.1</v>
      </c>
      <c r="P7" s="88"/>
      <c r="Q7" s="76">
        <f t="shared" si="5"/>
        <v>-187.6098179999999</v>
      </c>
      <c r="R7" s="89">
        <f t="shared" si="7"/>
        <v>-0.46097497916986169</v>
      </c>
      <c r="S7" s="96"/>
      <c r="T7" s="97"/>
      <c r="U7" s="93"/>
      <c r="V7" s="51"/>
      <c r="W7" s="51"/>
      <c r="Y7" s="27"/>
      <c r="Z7" s="27"/>
    </row>
    <row r="8" spans="1:26">
      <c r="A8" s="28" t="s">
        <v>11</v>
      </c>
      <c r="B8" s="16"/>
      <c r="C8" s="62">
        <f>SUM(C4:C7)</f>
        <v>154</v>
      </c>
      <c r="D8" s="68">
        <f>(D4*$C4)+(D5*$C5)+(D6*$C6)+(D7*$C7)</f>
        <v>230911.35999999999</v>
      </c>
      <c r="E8" s="69">
        <f>(E4*$C4)+(E5*$C5)+(E6*$C6)+(E7*$C7)</f>
        <v>191622.5833688</v>
      </c>
      <c r="F8" s="70">
        <f>(F4*$C4)+(F5*$C5)+(F6*$C6)+(F7*$C7)</f>
        <v>39288.776631199995</v>
      </c>
      <c r="G8" s="21">
        <f t="shared" si="0"/>
        <v>0.82985342673829476</v>
      </c>
      <c r="H8" s="22">
        <f t="shared" si="1"/>
        <v>0.17014657326170526</v>
      </c>
      <c r="I8" s="68">
        <f>(I4*$C4)+(I5*$C5)+(I6*$C6)+(I7*$C7)</f>
        <v>252511.89</v>
      </c>
      <c r="J8" s="69">
        <f>(J4*$C4)+(J5*$C5)+(J6*$C6)+(J7*$C7)</f>
        <v>227260.701</v>
      </c>
      <c r="K8" s="70">
        <f>(K4*$C4)+(K5*$C5)+(K6*$C6)+(K7*$C7)</f>
        <v>25251.188999999998</v>
      </c>
      <c r="L8" s="21">
        <f t="shared" si="2"/>
        <v>0.89999999999999991</v>
      </c>
      <c r="M8" s="22">
        <f t="shared" si="3"/>
        <v>9.9999999999999992E-2</v>
      </c>
      <c r="N8" s="248"/>
      <c r="O8" s="251"/>
      <c r="P8" s="78"/>
      <c r="Q8" s="78">
        <f>(Q4*$C4)+(Q5*$C5)+(Q6*$C6)+(Q7*$C7)</f>
        <v>-14037.587631199996</v>
      </c>
      <c r="R8" s="90"/>
      <c r="S8" s="96"/>
      <c r="T8" s="98"/>
      <c r="U8" s="98"/>
      <c r="V8" s="55"/>
      <c r="W8" s="55"/>
      <c r="X8" s="55"/>
      <c r="Y8" s="55"/>
    </row>
    <row r="9" spans="1:26">
      <c r="A9" s="28" t="s">
        <v>12</v>
      </c>
      <c r="B9" s="34"/>
      <c r="C9" s="29"/>
      <c r="D9" s="68">
        <f>D8*12</f>
        <v>2770936.32</v>
      </c>
      <c r="E9" s="69">
        <f>E8*12</f>
        <v>2299471.0004256</v>
      </c>
      <c r="F9" s="70">
        <f>F8*12</f>
        <v>471465.31957439997</v>
      </c>
      <c r="G9" s="21">
        <f t="shared" si="0"/>
        <v>0.82985342673829476</v>
      </c>
      <c r="H9" s="22">
        <f t="shared" si="1"/>
        <v>0.17014657326170526</v>
      </c>
      <c r="I9" s="68">
        <f>I8*12</f>
        <v>3030142.68</v>
      </c>
      <c r="J9" s="69">
        <f>J8*12</f>
        <v>2727128.412</v>
      </c>
      <c r="K9" s="70">
        <f>K8*12</f>
        <v>303014.26799999998</v>
      </c>
      <c r="L9" s="21">
        <f t="shared" si="2"/>
        <v>0.89999999999999991</v>
      </c>
      <c r="M9" s="22">
        <f t="shared" si="3"/>
        <v>9.9999999999999992E-2</v>
      </c>
      <c r="N9" s="255"/>
      <c r="O9" s="256"/>
      <c r="P9" s="78"/>
      <c r="Q9" s="78">
        <f>Q8*12</f>
        <v>-168451.05157439996</v>
      </c>
      <c r="R9" s="77"/>
      <c r="S9" s="96"/>
      <c r="T9" s="98"/>
      <c r="U9" s="98"/>
      <c r="V9" s="55"/>
      <c r="W9" s="55"/>
      <c r="X9" s="55"/>
      <c r="Y9" s="55"/>
    </row>
    <row r="10" spans="1:26">
      <c r="A10" s="35" t="s">
        <v>19</v>
      </c>
      <c r="B10" s="36"/>
      <c r="C10" s="37"/>
      <c r="D10" s="71"/>
      <c r="E10" s="72"/>
      <c r="F10" s="73"/>
      <c r="G10" s="41"/>
      <c r="H10" s="42"/>
      <c r="I10" s="43"/>
      <c r="J10" s="72"/>
      <c r="K10" s="73"/>
      <c r="L10" s="41"/>
      <c r="M10" s="42"/>
      <c r="N10" s="79"/>
      <c r="O10" s="80"/>
      <c r="P10" s="81"/>
      <c r="Q10" s="82"/>
      <c r="R10" s="83"/>
      <c r="S10" s="96"/>
      <c r="U10" s="93"/>
    </row>
    <row r="11" spans="1:26">
      <c r="A11" s="15" t="s">
        <v>3</v>
      </c>
      <c r="B11" s="16"/>
      <c r="C11" s="17">
        <v>0</v>
      </c>
      <c r="D11" s="65">
        <f>D4</f>
        <v>731.1</v>
      </c>
      <c r="E11" s="66">
        <f>D11-F11</f>
        <v>471.19</v>
      </c>
      <c r="F11" s="67">
        <v>259.91000000000003</v>
      </c>
      <c r="G11" s="21">
        <f>E11/D11</f>
        <v>0.64449459718232793</v>
      </c>
      <c r="H11" s="22">
        <f>F11/D11</f>
        <v>0.35550540281767201</v>
      </c>
      <c r="I11" s="65">
        <f>I4</f>
        <v>871.54</v>
      </c>
      <c r="J11" s="66">
        <f>I11-K11</f>
        <v>562.14329999999995</v>
      </c>
      <c r="K11" s="67">
        <f>(I11*O11)</f>
        <v>309.39669999999995</v>
      </c>
      <c r="L11" s="21">
        <f t="shared" ref="L11:L14" si="8">J11/I11</f>
        <v>0.64500000000000002</v>
      </c>
      <c r="M11" s="22">
        <f t="shared" ref="M11:M14" si="9">K11/I11</f>
        <v>0.35499999999999998</v>
      </c>
      <c r="N11" s="247" t="s">
        <v>22</v>
      </c>
      <c r="O11" s="250">
        <f>T11</f>
        <v>0.35499999999999998</v>
      </c>
      <c r="P11" s="253"/>
      <c r="Q11" s="76">
        <f>K11-F11</f>
        <v>49.486699999999928</v>
      </c>
      <c r="R11" s="89">
        <f>(K11-F11)/F11</f>
        <v>0.19039936901235013</v>
      </c>
      <c r="S11" s="94">
        <v>355</v>
      </c>
      <c r="T11" s="95">
        <f>S11/1000</f>
        <v>0.35499999999999998</v>
      </c>
      <c r="U11" s="93"/>
      <c r="W11" s="27"/>
      <c r="Z11" s="27"/>
    </row>
    <row r="12" spans="1:26">
      <c r="A12" s="15" t="s">
        <v>8</v>
      </c>
      <c r="B12" s="16"/>
      <c r="C12" s="17">
        <v>0</v>
      </c>
      <c r="D12" s="65">
        <f t="shared" ref="D12:D14" si="10">D5</f>
        <v>1462.28</v>
      </c>
      <c r="E12" s="66">
        <f t="shared" ref="E12:E14" si="11">D12-F12</f>
        <v>889.72</v>
      </c>
      <c r="F12" s="67">
        <v>572.55999999999995</v>
      </c>
      <c r="G12" s="21">
        <f>E12/D12</f>
        <v>0.60844708263807212</v>
      </c>
      <c r="H12" s="22">
        <f>F12/D12</f>
        <v>0.39155291736192793</v>
      </c>
      <c r="I12" s="65">
        <f t="shared" ref="I12:I14" si="12">I5</f>
        <v>1743.17</v>
      </c>
      <c r="J12" s="66">
        <f>I12-K12</f>
        <v>1060.7156600000001</v>
      </c>
      <c r="K12" s="67">
        <f>((I12-$I$11)*O$14)+K$11</f>
        <v>682.45434</v>
      </c>
      <c r="L12" s="21">
        <f t="shared" si="8"/>
        <v>0.60849811550221722</v>
      </c>
      <c r="M12" s="22">
        <f t="shared" si="9"/>
        <v>0.39150188449778278</v>
      </c>
      <c r="N12" s="248"/>
      <c r="O12" s="251"/>
      <c r="P12" s="254"/>
      <c r="Q12" s="76">
        <f t="shared" ref="Q12:Q14" si="13">K12-F12</f>
        <v>109.89434000000006</v>
      </c>
      <c r="R12" s="89">
        <f>(K12-F12)/F12</f>
        <v>0.19193506357412335</v>
      </c>
      <c r="S12" s="94">
        <v>428</v>
      </c>
      <c r="T12" s="95">
        <f>S12/1000</f>
        <v>0.42799999999999999</v>
      </c>
      <c r="U12" s="93"/>
      <c r="Z12" s="27"/>
    </row>
    <row r="13" spans="1:26">
      <c r="A13" s="15" t="s">
        <v>9</v>
      </c>
      <c r="B13" s="16"/>
      <c r="C13" s="17">
        <v>0</v>
      </c>
      <c r="D13" s="65">
        <f t="shared" si="10"/>
        <v>1316.13</v>
      </c>
      <c r="E13" s="66">
        <f t="shared" si="11"/>
        <v>806.05000000000018</v>
      </c>
      <c r="F13" s="67">
        <v>510.08</v>
      </c>
      <c r="G13" s="21">
        <f>E13/D13</f>
        <v>0.61243950065722996</v>
      </c>
      <c r="H13" s="22">
        <f>F13/D13</f>
        <v>0.38756049934277004</v>
      </c>
      <c r="I13" s="65">
        <f t="shared" si="12"/>
        <v>1568.95</v>
      </c>
      <c r="J13" s="66">
        <f t="shared" ref="J13:J14" si="14">I13-K13</f>
        <v>961.06182000000013</v>
      </c>
      <c r="K13" s="67">
        <f t="shared" ref="K13:K14" si="15">((I13-$I$11)*O$14)+K$11</f>
        <v>607.88817999999992</v>
      </c>
      <c r="L13" s="21">
        <f t="shared" si="8"/>
        <v>0.61255095445998919</v>
      </c>
      <c r="M13" s="22">
        <f t="shared" si="9"/>
        <v>0.38744904554001075</v>
      </c>
      <c r="N13" s="249"/>
      <c r="O13" s="252"/>
      <c r="P13" s="254"/>
      <c r="Q13" s="76">
        <f t="shared" si="13"/>
        <v>97.808179999999936</v>
      </c>
      <c r="R13" s="89">
        <f t="shared" ref="R13:R14" si="16">(K13-F13)/F13</f>
        <v>0.19175066656210779</v>
      </c>
      <c r="S13" s="96"/>
      <c r="T13" s="97"/>
      <c r="U13" s="93"/>
      <c r="Z13" s="27"/>
    </row>
    <row r="14" spans="1:26">
      <c r="A14" s="15" t="s">
        <v>10</v>
      </c>
      <c r="B14" s="16"/>
      <c r="C14" s="17">
        <v>0</v>
      </c>
      <c r="D14" s="65">
        <f t="shared" si="10"/>
        <v>2193.75</v>
      </c>
      <c r="E14" s="66">
        <f t="shared" si="11"/>
        <v>1308.46</v>
      </c>
      <c r="F14" s="67">
        <v>885.29</v>
      </c>
      <c r="G14" s="21">
        <f>E14/D14</f>
        <v>0.59644900284900282</v>
      </c>
      <c r="H14" s="22">
        <f>F14/D14</f>
        <v>0.40355099715099713</v>
      </c>
      <c r="I14" s="65">
        <f t="shared" si="12"/>
        <v>2193.75</v>
      </c>
      <c r="J14" s="66">
        <f t="shared" si="14"/>
        <v>1318.44742</v>
      </c>
      <c r="K14" s="67">
        <f t="shared" si="15"/>
        <v>875.30258000000003</v>
      </c>
      <c r="L14" s="21">
        <f t="shared" si="8"/>
        <v>0.60100167293447293</v>
      </c>
      <c r="M14" s="22">
        <f t="shared" si="9"/>
        <v>0.39899832706552707</v>
      </c>
      <c r="N14" s="248" t="s">
        <v>23</v>
      </c>
      <c r="O14" s="251">
        <f>T12</f>
        <v>0.42799999999999999</v>
      </c>
      <c r="P14" s="88"/>
      <c r="Q14" s="76">
        <f t="shared" si="13"/>
        <v>-9.9874199999999291</v>
      </c>
      <c r="R14" s="89">
        <f t="shared" si="16"/>
        <v>-1.128152356854808E-2</v>
      </c>
      <c r="S14" s="96"/>
      <c r="T14" s="97"/>
      <c r="U14" s="93"/>
      <c r="Y14" s="27"/>
      <c r="Z14" s="27"/>
    </row>
    <row r="15" spans="1:26">
      <c r="A15" s="28" t="s">
        <v>11</v>
      </c>
      <c r="B15" s="16"/>
      <c r="C15" s="62">
        <f>SUM(C11:C14)</f>
        <v>0</v>
      </c>
      <c r="D15" s="68">
        <f>(D11*$C11)+(D12*$C12)+(D13*$C13)+(D14*$C14)</f>
        <v>0</v>
      </c>
      <c r="E15" s="69">
        <f>(E11*$C11)+(E12*$C12)+(E13*$C13)+(E14*$C14)</f>
        <v>0</v>
      </c>
      <c r="F15" s="70">
        <f>(F11*$C11)+(F12*$C12)+(F13*$C13)+(F14*$C14)</f>
        <v>0</v>
      </c>
      <c r="G15" s="21" t="str">
        <f>IFERROR(E15/D15,"0%")</f>
        <v>0%</v>
      </c>
      <c r="H15" s="22" t="str">
        <f>IFERROR(F15/E15,"0%")</f>
        <v>0%</v>
      </c>
      <c r="I15" s="68">
        <f>(I11*$C11)+(I12*$C12)+(I13*$C13)+(I14*$C14)</f>
        <v>0</v>
      </c>
      <c r="J15" s="69">
        <f>(J11*$C11)+(J12*$C12)+(J13*$C13)+(J14*$C14)</f>
        <v>0</v>
      </c>
      <c r="K15" s="70">
        <f>(K11*$C11)+(K12*$C12)+(K13*$C13)+(K14*$C14)</f>
        <v>0</v>
      </c>
      <c r="L15" s="21" t="str">
        <f>IFERROR(J15/I15,"0%")</f>
        <v>0%</v>
      </c>
      <c r="M15" s="22" t="str">
        <f>IFERROR(K15/J15,"0%")</f>
        <v>0%</v>
      </c>
      <c r="N15" s="248"/>
      <c r="O15" s="251"/>
      <c r="P15" s="78"/>
      <c r="Q15" s="78">
        <f>(Q11*$C11)+(Q12*$C12)+(Q13*$C13)+(Q14*$C14)</f>
        <v>0</v>
      </c>
      <c r="R15" s="77"/>
      <c r="S15" s="96"/>
      <c r="T15" s="98"/>
      <c r="U15" s="98"/>
      <c r="V15" s="55"/>
      <c r="W15" s="55"/>
      <c r="Y15" s="55"/>
    </row>
    <row r="16" spans="1:26">
      <c r="A16" s="28" t="s">
        <v>12</v>
      </c>
      <c r="B16" s="34"/>
      <c r="C16" s="29"/>
      <c r="D16" s="68">
        <f>D15*12</f>
        <v>0</v>
      </c>
      <c r="E16" s="69">
        <f>E15*12</f>
        <v>0</v>
      </c>
      <c r="F16" s="70">
        <f>F15*12</f>
        <v>0</v>
      </c>
      <c r="G16" s="21" t="str">
        <f>IFERROR(E16/D16,"0%")</f>
        <v>0%</v>
      </c>
      <c r="H16" s="22" t="str">
        <f>IFERROR(F16/E16,"0%")</f>
        <v>0%</v>
      </c>
      <c r="I16" s="68">
        <f>I15*12</f>
        <v>0</v>
      </c>
      <c r="J16" s="74">
        <f>J15*12</f>
        <v>0</v>
      </c>
      <c r="K16" s="70">
        <f>K15*12</f>
        <v>0</v>
      </c>
      <c r="L16" s="21" t="str">
        <f>IFERROR(J16/I16,"0%")</f>
        <v>0%</v>
      </c>
      <c r="M16" s="22" t="str">
        <f>IFERROR(K16/J16,"0%")</f>
        <v>0%</v>
      </c>
      <c r="N16" s="255"/>
      <c r="O16" s="256"/>
      <c r="P16" s="78"/>
      <c r="Q16" s="78">
        <f>Q15*12</f>
        <v>0</v>
      </c>
      <c r="R16" s="77"/>
      <c r="S16" s="98"/>
      <c r="T16" s="98"/>
      <c r="U16" s="98"/>
      <c r="V16" s="55"/>
      <c r="W16" s="55"/>
      <c r="X16" s="55"/>
      <c r="Y16" s="55"/>
    </row>
    <row r="17" spans="1:26">
      <c r="A17" s="35" t="s">
        <v>20</v>
      </c>
      <c r="B17" s="36"/>
      <c r="C17" s="37"/>
      <c r="D17" s="71"/>
      <c r="E17" s="72"/>
      <c r="F17" s="73"/>
      <c r="G17" s="41"/>
      <c r="H17" s="42"/>
      <c r="I17" s="43"/>
      <c r="J17" s="72"/>
      <c r="K17" s="73"/>
      <c r="L17" s="41"/>
      <c r="M17" s="42"/>
      <c r="N17" s="79"/>
      <c r="O17" s="80"/>
      <c r="P17" s="81"/>
      <c r="Q17" s="82"/>
      <c r="R17" s="83"/>
      <c r="S17" s="96"/>
      <c r="U17" s="93"/>
    </row>
    <row r="18" spans="1:26">
      <c r="A18" s="15" t="s">
        <v>3</v>
      </c>
      <c r="B18" s="16"/>
      <c r="C18" s="17">
        <v>0</v>
      </c>
      <c r="D18" s="65">
        <f>D4</f>
        <v>731.1</v>
      </c>
      <c r="E18" s="66">
        <f>D18-F18</f>
        <v>408.39000000000004</v>
      </c>
      <c r="F18" s="67">
        <v>322.70999999999998</v>
      </c>
      <c r="G18" s="21">
        <f>E18/D18</f>
        <v>0.55859663520722203</v>
      </c>
      <c r="H18" s="22">
        <f>F18/D18</f>
        <v>0.44140336479277797</v>
      </c>
      <c r="I18" s="65">
        <f>I4</f>
        <v>871.54</v>
      </c>
      <c r="J18" s="66">
        <f>I18-K18</f>
        <v>486.31931999999995</v>
      </c>
      <c r="K18" s="67">
        <f>(I18*O18)</f>
        <v>385.22068000000002</v>
      </c>
      <c r="L18" s="21">
        <f t="shared" ref="L18:L21" si="17">J18/I18</f>
        <v>0.55799999999999994</v>
      </c>
      <c r="M18" s="22">
        <f t="shared" ref="M18:M21" si="18">K18/I18</f>
        <v>0.44200000000000006</v>
      </c>
      <c r="N18" s="247" t="s">
        <v>22</v>
      </c>
      <c r="O18" s="250">
        <f>T18</f>
        <v>0.442</v>
      </c>
      <c r="P18" s="253"/>
      <c r="Q18" s="76">
        <f>K18-F18</f>
        <v>62.510680000000036</v>
      </c>
      <c r="R18" s="89">
        <f>(K18-F18)/F18</f>
        <v>0.19370543212171931</v>
      </c>
      <c r="S18" s="94">
        <v>442</v>
      </c>
      <c r="T18" s="95">
        <f>S18/1000</f>
        <v>0.442</v>
      </c>
      <c r="U18" s="93"/>
      <c r="Y18" s="27"/>
      <c r="Z18" s="27"/>
    </row>
    <row r="19" spans="1:26">
      <c r="A19" s="15" t="s">
        <v>8</v>
      </c>
      <c r="B19" s="16"/>
      <c r="C19" s="17">
        <v>0</v>
      </c>
      <c r="D19" s="65">
        <f t="shared" ref="D19:D21" si="19">D5</f>
        <v>1462.28</v>
      </c>
      <c r="E19" s="66">
        <f t="shared" ref="E19:E21" si="20">D19-F19</f>
        <v>774.63</v>
      </c>
      <c r="F19" s="67">
        <v>687.65</v>
      </c>
      <c r="G19" s="21">
        <f>E19/D19</f>
        <v>0.52974122603058238</v>
      </c>
      <c r="H19" s="22">
        <f>F19/D19</f>
        <v>0.47025877396941762</v>
      </c>
      <c r="I19" s="65">
        <f t="shared" ref="I19:I21" si="21">I5</f>
        <v>1743.17</v>
      </c>
      <c r="J19" s="66">
        <f t="shared" ref="J19:J21" si="22">I19-K19</f>
        <v>923.87758000000008</v>
      </c>
      <c r="K19" s="67">
        <f>((I19-$I$18)*O$21)+K$18</f>
        <v>819.29241999999999</v>
      </c>
      <c r="L19" s="21">
        <f t="shared" si="17"/>
        <v>0.52999855435786525</v>
      </c>
      <c r="M19" s="22">
        <f t="shared" si="18"/>
        <v>0.4700014456421347</v>
      </c>
      <c r="N19" s="248"/>
      <c r="O19" s="251"/>
      <c r="P19" s="254"/>
      <c r="Q19" s="76">
        <f t="shared" ref="Q19:Q21" si="23">K19-F19</f>
        <v>131.64242000000002</v>
      </c>
      <c r="R19" s="89">
        <f>(K19-F19)/F19</f>
        <v>0.19143811532029378</v>
      </c>
      <c r="S19" s="94">
        <v>498</v>
      </c>
      <c r="T19" s="95">
        <f>S19/1000</f>
        <v>0.498</v>
      </c>
      <c r="U19" s="93"/>
      <c r="Y19" s="27"/>
      <c r="Z19" s="27"/>
    </row>
    <row r="20" spans="1:26">
      <c r="A20" s="15" t="s">
        <v>9</v>
      </c>
      <c r="B20" s="16"/>
      <c r="C20" s="17">
        <v>1</v>
      </c>
      <c r="D20" s="65">
        <f t="shared" si="19"/>
        <v>1316.13</v>
      </c>
      <c r="E20" s="66">
        <f t="shared" si="20"/>
        <v>701.44</v>
      </c>
      <c r="F20" s="67">
        <v>614.69000000000005</v>
      </c>
      <c r="G20" s="21">
        <f>E20/D20</f>
        <v>0.53295647086534004</v>
      </c>
      <c r="H20" s="22">
        <f>F20/D20</f>
        <v>0.46704352913465996</v>
      </c>
      <c r="I20" s="65">
        <f t="shared" si="21"/>
        <v>1568.95</v>
      </c>
      <c r="J20" s="66">
        <f t="shared" si="22"/>
        <v>836.41913999999997</v>
      </c>
      <c r="K20" s="67">
        <f>((I20-$I$18)*O$21)+K$18</f>
        <v>732.53086000000008</v>
      </c>
      <c r="L20" s="21">
        <f t="shared" si="17"/>
        <v>0.53310758150355331</v>
      </c>
      <c r="M20" s="22">
        <f t="shared" si="18"/>
        <v>0.46689241849644669</v>
      </c>
      <c r="N20" s="249"/>
      <c r="O20" s="252"/>
      <c r="P20" s="254"/>
      <c r="Q20" s="76">
        <f t="shared" si="23"/>
        <v>117.84086000000002</v>
      </c>
      <c r="R20" s="89">
        <f t="shared" ref="R20:R21" si="24">(K20-F20)/F20</f>
        <v>0.19170778766532726</v>
      </c>
      <c r="S20" s="96"/>
      <c r="T20" s="97"/>
      <c r="U20" s="93"/>
      <c r="Y20" s="27"/>
      <c r="Z20" s="27"/>
    </row>
    <row r="21" spans="1:26">
      <c r="A21" s="15" t="s">
        <v>10</v>
      </c>
      <c r="B21" s="16"/>
      <c r="C21" s="17">
        <v>0</v>
      </c>
      <c r="D21" s="65">
        <f t="shared" si="19"/>
        <v>2193.75</v>
      </c>
      <c r="E21" s="66">
        <f t="shared" si="20"/>
        <v>1141.08</v>
      </c>
      <c r="F21" s="67">
        <v>1052.67</v>
      </c>
      <c r="G21" s="21">
        <f>E21/D21</f>
        <v>0.52015042735042727</v>
      </c>
      <c r="H21" s="22">
        <f>F21/D21</f>
        <v>0.47984957264957268</v>
      </c>
      <c r="I21" s="65">
        <f t="shared" si="21"/>
        <v>2193.75</v>
      </c>
      <c r="J21" s="66">
        <f t="shared" si="22"/>
        <v>1150.0687399999999</v>
      </c>
      <c r="K21" s="67">
        <f>((I21-$I$18)*O$21)+K$18</f>
        <v>1043.6812600000001</v>
      </c>
      <c r="L21" s="21">
        <f t="shared" si="17"/>
        <v>0.52424785868945867</v>
      </c>
      <c r="M21" s="22">
        <f t="shared" si="18"/>
        <v>0.47575214131054133</v>
      </c>
      <c r="N21" s="248" t="s">
        <v>23</v>
      </c>
      <c r="O21" s="251">
        <f>T19</f>
        <v>0.498</v>
      </c>
      <c r="P21" s="88"/>
      <c r="Q21" s="76">
        <f t="shared" si="23"/>
        <v>-8.9887400000000071</v>
      </c>
      <c r="R21" s="89">
        <f t="shared" si="24"/>
        <v>-8.5389913268165765E-3</v>
      </c>
      <c r="S21" s="96"/>
      <c r="T21" s="97"/>
      <c r="U21" s="93"/>
      <c r="Y21" s="27"/>
      <c r="Z21" s="27"/>
    </row>
    <row r="22" spans="1:26">
      <c r="A22" s="28" t="s">
        <v>11</v>
      </c>
      <c r="B22" s="16"/>
      <c r="C22" s="62">
        <f>SUM(C18:C21)</f>
        <v>1</v>
      </c>
      <c r="D22" s="68">
        <f>(D18*$C18)+(D19*$C19)+(D20*$C20)+(D21*$C21)</f>
        <v>1316.13</v>
      </c>
      <c r="E22" s="69">
        <f>(E18*$C18)+(E19*$C19)+(E20*$C20)+(E21*$C21)</f>
        <v>701.44</v>
      </c>
      <c r="F22" s="70">
        <f>(F18*$C18)+(F19*$C19)+(F20*$C20)+(F21*$C21)</f>
        <v>614.69000000000005</v>
      </c>
      <c r="G22" s="21">
        <f>IFERROR(E22/D22,"0%")</f>
        <v>0.53295647086534004</v>
      </c>
      <c r="H22" s="22">
        <f>IFERROR(F22/E22,"0%")</f>
        <v>0.8763258439781022</v>
      </c>
      <c r="I22" s="68">
        <f>(I18*$C18)+(I19*$C19)+(I20*$C20)+(I21*$C21)</f>
        <v>1568.95</v>
      </c>
      <c r="J22" s="69">
        <f>(J18*$C18)+(J19*$C19)+(J20*$C20)+(J21*$C21)</f>
        <v>836.41913999999997</v>
      </c>
      <c r="K22" s="70">
        <f>(K18*$C18)+(K19*$C19)+(K20*$C20)+(K21*$C21)</f>
        <v>732.53086000000008</v>
      </c>
      <c r="L22" s="21">
        <f>IFERROR(J22/I22,"0%")</f>
        <v>0.53310758150355331</v>
      </c>
      <c r="M22" s="22">
        <f>IFERROR(K22/J22,"0%")</f>
        <v>0.87579399486243237</v>
      </c>
      <c r="N22" s="248"/>
      <c r="O22" s="251"/>
      <c r="P22" s="78"/>
      <c r="Q22" s="78">
        <f>(Q18*$C18)+(Q19*$C19)+(Q20*$C20)+(Q21*$C21)</f>
        <v>117.84086000000002</v>
      </c>
      <c r="R22" s="77"/>
      <c r="S22" s="96"/>
      <c r="T22" s="98"/>
      <c r="U22" s="98"/>
      <c r="V22" s="55"/>
      <c r="W22" s="55"/>
      <c r="X22" s="55"/>
      <c r="Y22" s="55"/>
    </row>
    <row r="23" spans="1:26">
      <c r="A23" s="28" t="s">
        <v>12</v>
      </c>
      <c r="B23" s="34"/>
      <c r="C23" s="29"/>
      <c r="D23" s="68">
        <f>D22*12</f>
        <v>15793.560000000001</v>
      </c>
      <c r="E23" s="69">
        <f>E22*12</f>
        <v>8417.2800000000007</v>
      </c>
      <c r="F23" s="70">
        <f>F22*12</f>
        <v>7376.2800000000007</v>
      </c>
      <c r="G23" s="21">
        <f>IFERROR(E23/D23,"0%")</f>
        <v>0.53295647086534004</v>
      </c>
      <c r="H23" s="22">
        <f>IFERROR(F23/E23,"0%")</f>
        <v>0.8763258439781022</v>
      </c>
      <c r="I23" s="68">
        <f>I22*12</f>
        <v>18827.400000000001</v>
      </c>
      <c r="J23" s="74">
        <f>J22*12</f>
        <v>10037.02968</v>
      </c>
      <c r="K23" s="70">
        <f>K22*12</f>
        <v>8790.3703200000018</v>
      </c>
      <c r="L23" s="21">
        <f>IFERROR(J23/I23,"0%")</f>
        <v>0.53310758150355331</v>
      </c>
      <c r="M23" s="22">
        <f>IFERROR(K23/J23,"0%")</f>
        <v>0.87579399486243248</v>
      </c>
      <c r="N23" s="255"/>
      <c r="O23" s="256"/>
      <c r="P23" s="78"/>
      <c r="Q23" s="78">
        <f>Q22*12</f>
        <v>1414.0903200000002</v>
      </c>
      <c r="R23" s="77"/>
      <c r="S23" s="98"/>
      <c r="T23" s="98"/>
      <c r="U23" s="98"/>
      <c r="V23" s="55"/>
      <c r="W23" s="55"/>
      <c r="X23" s="55"/>
      <c r="Y23" s="55"/>
    </row>
    <row r="24" spans="1:26">
      <c r="A24" s="35" t="s">
        <v>21</v>
      </c>
      <c r="B24" s="36"/>
      <c r="C24" s="37"/>
      <c r="D24" s="71"/>
      <c r="E24" s="72"/>
      <c r="F24" s="73"/>
      <c r="G24" s="41"/>
      <c r="H24" s="42"/>
      <c r="I24" s="43"/>
      <c r="J24" s="72"/>
      <c r="K24" s="73"/>
      <c r="L24" s="41"/>
      <c r="M24" s="42"/>
      <c r="N24" s="79">
        <v>900</v>
      </c>
      <c r="O24" s="80"/>
      <c r="P24" s="81"/>
      <c r="Q24" s="82"/>
      <c r="R24" s="83"/>
      <c r="S24" s="96"/>
      <c r="U24" s="93"/>
    </row>
    <row r="25" spans="1:26">
      <c r="A25" s="15" t="s">
        <v>3</v>
      </c>
      <c r="B25" s="16"/>
      <c r="C25" s="17">
        <v>0</v>
      </c>
      <c r="D25" s="65">
        <f>D4</f>
        <v>731.1</v>
      </c>
      <c r="E25" s="66">
        <f>D25-F25</f>
        <v>314.13</v>
      </c>
      <c r="F25" s="67">
        <v>416.97</v>
      </c>
      <c r="G25" s="21">
        <f>E25/D25</f>
        <v>0.42966762412802623</v>
      </c>
      <c r="H25" s="22">
        <f>F25/D25</f>
        <v>0.57033237587197372</v>
      </c>
      <c r="I25" s="65">
        <f>I4</f>
        <v>871.54</v>
      </c>
      <c r="J25" s="66">
        <f>I25-K25</f>
        <v>374.76220000000001</v>
      </c>
      <c r="K25" s="67">
        <f>(I25*O25)</f>
        <v>496.77779999999996</v>
      </c>
      <c r="L25" s="21">
        <f t="shared" ref="L25:L28" si="25">J25/I25</f>
        <v>0.43000000000000005</v>
      </c>
      <c r="M25" s="22">
        <f t="shared" ref="M25:M28" si="26">K25/I25</f>
        <v>0.56999999999999995</v>
      </c>
      <c r="N25" s="247" t="s">
        <v>22</v>
      </c>
      <c r="O25" s="250">
        <f>T25</f>
        <v>0.56999999999999995</v>
      </c>
      <c r="P25" s="253"/>
      <c r="Q25" s="76">
        <f>K25-F25</f>
        <v>79.807799999999929</v>
      </c>
      <c r="R25" s="89">
        <f>(K25-F25)/F25</f>
        <v>0.1913993812504495</v>
      </c>
      <c r="S25" s="94">
        <v>570</v>
      </c>
      <c r="T25" s="95">
        <f>S25/1000</f>
        <v>0.56999999999999995</v>
      </c>
      <c r="U25" s="93"/>
      <c r="Y25" s="27"/>
      <c r="Z25" s="27"/>
    </row>
    <row r="26" spans="1:26">
      <c r="A26" s="15" t="s">
        <v>8</v>
      </c>
      <c r="B26" s="16"/>
      <c r="C26" s="17">
        <v>0</v>
      </c>
      <c r="D26" s="65">
        <f t="shared" ref="D26:D28" si="27">D5</f>
        <v>1462.28</v>
      </c>
      <c r="E26" s="66">
        <f t="shared" ref="E26:E28" si="28">D26-F26</f>
        <v>593.15</v>
      </c>
      <c r="F26" s="67">
        <v>869.13</v>
      </c>
      <c r="G26" s="21">
        <f>E26/D26</f>
        <v>0.40563366797056649</v>
      </c>
      <c r="H26" s="22">
        <f>F26/D26</f>
        <v>0.59436633202943345</v>
      </c>
      <c r="I26" s="65">
        <f t="shared" ref="I26:I28" si="29">I5</f>
        <v>1743.17</v>
      </c>
      <c r="J26" s="66">
        <f t="shared" ref="J26:J28" si="30">I26-K26</f>
        <v>706.85323000000017</v>
      </c>
      <c r="K26" s="67">
        <f>((I26-$I$25)*O$28)+K$25</f>
        <v>1036.3167699999999</v>
      </c>
      <c r="L26" s="21">
        <f t="shared" si="25"/>
        <v>0.40549873506313217</v>
      </c>
      <c r="M26" s="22">
        <f t="shared" si="26"/>
        <v>0.59450126493686783</v>
      </c>
      <c r="N26" s="248"/>
      <c r="O26" s="251"/>
      <c r="P26" s="254"/>
      <c r="Q26" s="76">
        <f t="shared" ref="Q26:Q28" si="31">K26-F26</f>
        <v>167.18676999999991</v>
      </c>
      <c r="R26" s="89">
        <f>(K26-F26)/F26</f>
        <v>0.19236106221163682</v>
      </c>
      <c r="S26" s="94">
        <v>619</v>
      </c>
      <c r="T26" s="95">
        <f>S26/1000</f>
        <v>0.61899999999999999</v>
      </c>
      <c r="U26" s="93"/>
      <c r="Y26" s="27"/>
      <c r="Z26" s="27"/>
    </row>
    <row r="27" spans="1:26">
      <c r="A27" s="15" t="s">
        <v>9</v>
      </c>
      <c r="B27" s="16"/>
      <c r="C27" s="17">
        <v>0</v>
      </c>
      <c r="D27" s="65">
        <f t="shared" si="27"/>
        <v>1316.13</v>
      </c>
      <c r="E27" s="66">
        <f t="shared" si="28"/>
        <v>537.37000000000012</v>
      </c>
      <c r="F27" s="67">
        <v>778.76</v>
      </c>
      <c r="G27" s="21">
        <f>E27/D27</f>
        <v>0.40829553311602962</v>
      </c>
      <c r="H27" s="22">
        <f>F27/D27</f>
        <v>0.59170446688397038</v>
      </c>
      <c r="I27" s="65">
        <f t="shared" si="29"/>
        <v>1568.95</v>
      </c>
      <c r="J27" s="66">
        <f t="shared" si="30"/>
        <v>640.47541000000001</v>
      </c>
      <c r="K27" s="67">
        <f t="shared" ref="K27:K28" si="32">((I27-$I$25)*O$28)+K$25</f>
        <v>928.47459000000003</v>
      </c>
      <c r="L27" s="21">
        <f t="shared" si="25"/>
        <v>0.40821913381560915</v>
      </c>
      <c r="M27" s="22">
        <f t="shared" si="26"/>
        <v>0.59178086618439085</v>
      </c>
      <c r="N27" s="249"/>
      <c r="O27" s="252"/>
      <c r="P27" s="254"/>
      <c r="Q27" s="76">
        <f t="shared" si="31"/>
        <v>149.71459000000004</v>
      </c>
      <c r="R27" s="89">
        <f t="shared" ref="R27:R28" si="33">(K27-F27)/F27</f>
        <v>0.19224740613282659</v>
      </c>
      <c r="S27" s="96"/>
      <c r="T27" s="97"/>
      <c r="U27" s="93"/>
      <c r="Y27" s="27"/>
      <c r="Z27" s="27"/>
    </row>
    <row r="28" spans="1:26">
      <c r="A28" s="15" t="s">
        <v>10</v>
      </c>
      <c r="B28" s="16"/>
      <c r="C28" s="17">
        <v>0</v>
      </c>
      <c r="D28" s="65">
        <f t="shared" si="27"/>
        <v>2193.75</v>
      </c>
      <c r="E28" s="66">
        <f t="shared" si="28"/>
        <v>872.31</v>
      </c>
      <c r="F28" s="67">
        <v>1321.44</v>
      </c>
      <c r="G28" s="21">
        <f>E28/D28</f>
        <v>0.39763418803418799</v>
      </c>
      <c r="H28" s="22">
        <f>F28/D28</f>
        <v>0.60236581196581196</v>
      </c>
      <c r="I28" s="65">
        <f t="shared" si="29"/>
        <v>2193.75</v>
      </c>
      <c r="J28" s="66">
        <f t="shared" si="30"/>
        <v>878.52421000000004</v>
      </c>
      <c r="K28" s="67">
        <f t="shared" si="32"/>
        <v>1315.22579</v>
      </c>
      <c r="L28" s="21">
        <f t="shared" si="25"/>
        <v>0.40046687635327638</v>
      </c>
      <c r="M28" s="22">
        <f t="shared" si="26"/>
        <v>0.59953312364672362</v>
      </c>
      <c r="N28" s="248" t="s">
        <v>23</v>
      </c>
      <c r="O28" s="251">
        <f>T26</f>
        <v>0.61899999999999999</v>
      </c>
      <c r="P28" s="88"/>
      <c r="Q28" s="76">
        <f t="shared" si="31"/>
        <v>-6.2142100000000937</v>
      </c>
      <c r="R28" s="89">
        <f t="shared" si="33"/>
        <v>-4.702604734229396E-3</v>
      </c>
      <c r="S28" s="96"/>
      <c r="T28" s="97"/>
      <c r="U28" s="93"/>
      <c r="Y28" s="27"/>
      <c r="Z28" s="27"/>
    </row>
    <row r="29" spans="1:26">
      <c r="A29" s="28" t="s">
        <v>11</v>
      </c>
      <c r="B29" s="16"/>
      <c r="C29" s="62">
        <f>SUM(C25:C28)</f>
        <v>0</v>
      </c>
      <c r="D29" s="68">
        <f>(D25*$C25)+(D26*$C26)+(D27*$C27)+(D28*$C28)</f>
        <v>0</v>
      </c>
      <c r="E29" s="69">
        <f>(E25*$C25)+(E26*$C26)+(E27*$C27)+(E28*$C28)</f>
        <v>0</v>
      </c>
      <c r="F29" s="70">
        <f>(F25*$C25)+(F26*$C26)+(F27*$C27)+(F28*$C28)</f>
        <v>0</v>
      </c>
      <c r="G29" s="21" t="str">
        <f>IFERROR(E29/D29,"0%")</f>
        <v>0%</v>
      </c>
      <c r="H29" s="22" t="str">
        <f>IFERROR(F29/E29,"0%")</f>
        <v>0%</v>
      </c>
      <c r="I29" s="68">
        <f>(I25*$C25)+(I26*$C26)+(I27*$C27)+(I28*$C28)</f>
        <v>0</v>
      </c>
      <c r="J29" s="69">
        <f>(J25*$C25)+(J26*$C26)+(J27*$C27)+(J28*$C28)</f>
        <v>0</v>
      </c>
      <c r="K29" s="70">
        <f>(K25*$C25)+(K26*$C26)+(K27*$C27)+(K28*$C28)</f>
        <v>0</v>
      </c>
      <c r="L29" s="21" t="str">
        <f>IFERROR(J29/I29,"0%")</f>
        <v>0%</v>
      </c>
      <c r="M29" s="22" t="str">
        <f>IFERROR(K29/J29,"0%")</f>
        <v>0%</v>
      </c>
      <c r="N29" s="248"/>
      <c r="O29" s="251"/>
      <c r="P29" s="78"/>
      <c r="Q29" s="78">
        <f>(Q25*$C25)+(Q26*$C26)+(Q27*$C27)+(Q28*$C28)</f>
        <v>0</v>
      </c>
      <c r="R29" s="26"/>
      <c r="S29" s="96"/>
      <c r="T29" s="98"/>
      <c r="U29" s="98"/>
      <c r="V29" s="55"/>
      <c r="W29" s="55"/>
      <c r="X29" s="55"/>
      <c r="Y29" s="55"/>
    </row>
    <row r="30" spans="1:26">
      <c r="A30" s="28" t="s">
        <v>12</v>
      </c>
      <c r="B30" s="34"/>
      <c r="C30" s="29"/>
      <c r="D30" s="68">
        <f>D29*12</f>
        <v>0</v>
      </c>
      <c r="E30" s="69">
        <f>E29*12</f>
        <v>0</v>
      </c>
      <c r="F30" s="70">
        <f>F29*12</f>
        <v>0</v>
      </c>
      <c r="G30" s="21" t="str">
        <f>IFERROR(E30/D30,"0%")</f>
        <v>0%</v>
      </c>
      <c r="H30" s="22" t="str">
        <f>IFERROR(F30/E30,"0%")</f>
        <v>0%</v>
      </c>
      <c r="I30" s="68">
        <f>I29*12</f>
        <v>0</v>
      </c>
      <c r="J30" s="74">
        <f>J29*12</f>
        <v>0</v>
      </c>
      <c r="K30" s="70">
        <f>K29*12</f>
        <v>0</v>
      </c>
      <c r="L30" s="21" t="str">
        <f>IFERROR(J30/I30,"0%")</f>
        <v>0%</v>
      </c>
      <c r="M30" s="22" t="str">
        <f>IFERROR(K30/J30,"0%")</f>
        <v>0%</v>
      </c>
      <c r="N30" s="255"/>
      <c r="O30" s="256"/>
      <c r="P30" s="78"/>
      <c r="Q30" s="78">
        <f>Q29*12</f>
        <v>0</v>
      </c>
      <c r="R30" s="26"/>
      <c r="S30" s="98"/>
      <c r="T30" s="98"/>
      <c r="U30" s="98"/>
      <c r="V30" s="55"/>
      <c r="W30" s="55"/>
      <c r="X30" s="55"/>
      <c r="Y30" s="55"/>
    </row>
    <row r="31" spans="1:26" s="51" customFormat="1" hidden="1">
      <c r="A31" s="52"/>
      <c r="B31" s="53"/>
      <c r="C31" s="17"/>
      <c r="D31" s="18"/>
      <c r="E31" s="19"/>
      <c r="F31" s="20"/>
      <c r="G31" s="50"/>
      <c r="H31" s="22"/>
      <c r="I31" s="18"/>
      <c r="J31" s="19"/>
      <c r="K31" s="20"/>
      <c r="L31" s="50"/>
      <c r="M31" s="22"/>
      <c r="N31" s="18"/>
      <c r="O31" s="20"/>
      <c r="P31" s="24"/>
      <c r="Q31" s="25"/>
      <c r="R31" s="26"/>
      <c r="S31" s="93"/>
      <c r="T31" s="93"/>
      <c r="U31" s="93"/>
      <c r="Y31" s="56"/>
    </row>
    <row r="32" spans="1:26" s="51" customFormat="1" hidden="1">
      <c r="A32" s="52"/>
      <c r="B32" s="53"/>
      <c r="C32" s="17"/>
      <c r="D32" s="18"/>
      <c r="E32" s="19"/>
      <c r="F32" s="20"/>
      <c r="G32" s="50"/>
      <c r="H32" s="22"/>
      <c r="I32" s="18"/>
      <c r="J32" s="19"/>
      <c r="K32" s="20"/>
      <c r="L32" s="50"/>
      <c r="M32" s="22"/>
      <c r="N32" s="18"/>
      <c r="O32" s="20"/>
      <c r="P32" s="24"/>
      <c r="Q32" s="25"/>
      <c r="R32" s="26"/>
      <c r="S32" s="93"/>
      <c r="T32" s="93"/>
      <c r="U32" s="93"/>
      <c r="Y32" s="56"/>
    </row>
    <row r="33" spans="1:25" s="51" customFormat="1" hidden="1">
      <c r="A33" s="52"/>
      <c r="B33" s="53"/>
      <c r="C33" s="49"/>
      <c r="D33" s="30"/>
      <c r="E33" s="31"/>
      <c r="F33" s="32"/>
      <c r="G33" s="50"/>
      <c r="H33" s="22"/>
      <c r="I33" s="30"/>
      <c r="J33" s="31"/>
      <c r="K33" s="32"/>
      <c r="L33" s="50"/>
      <c r="M33" s="22"/>
      <c r="N33" s="30"/>
      <c r="O33" s="32"/>
      <c r="P33" s="33"/>
      <c r="Q33" s="25"/>
      <c r="R33" s="26"/>
      <c r="S33" s="93"/>
      <c r="T33" s="93"/>
      <c r="U33" s="93"/>
    </row>
    <row r="34" spans="1:25" s="51" customFormat="1" hidden="1">
      <c r="A34" s="52"/>
      <c r="B34" s="53"/>
      <c r="C34" s="49"/>
      <c r="D34" s="30"/>
      <c r="E34" s="31"/>
      <c r="F34" s="32"/>
      <c r="G34" s="50"/>
      <c r="H34" s="22"/>
      <c r="I34" s="30"/>
      <c r="J34" s="31"/>
      <c r="K34" s="32"/>
      <c r="L34" s="50"/>
      <c r="M34" s="22"/>
      <c r="N34" s="30"/>
      <c r="O34" s="32"/>
      <c r="P34" s="33"/>
      <c r="Q34" s="25"/>
      <c r="R34" s="26"/>
      <c r="S34" s="93"/>
      <c r="T34" s="93"/>
      <c r="U34" s="93"/>
    </row>
    <row r="35" spans="1:25" hidden="1">
      <c r="A35" s="35"/>
      <c r="B35" s="36"/>
      <c r="C35" s="37"/>
      <c r="D35" s="38"/>
      <c r="E35" s="39"/>
      <c r="F35" s="40"/>
      <c r="G35" s="41"/>
      <c r="H35" s="42"/>
      <c r="I35" s="43"/>
      <c r="J35" s="39"/>
      <c r="K35" s="40"/>
      <c r="L35" s="41"/>
      <c r="M35" s="42"/>
      <c r="N35" s="44"/>
      <c r="O35" s="45"/>
      <c r="P35" s="46"/>
      <c r="Q35" s="47"/>
      <c r="R35" s="48"/>
      <c r="U35" s="93"/>
    </row>
    <row r="36" spans="1:25" hidden="1">
      <c r="A36" s="15"/>
      <c r="B36" s="16"/>
      <c r="C36" s="17"/>
      <c r="D36" s="18"/>
      <c r="E36" s="19"/>
      <c r="F36" s="20"/>
      <c r="G36" s="21"/>
      <c r="H36" s="22"/>
      <c r="I36" s="18"/>
      <c r="J36" s="19"/>
      <c r="K36" s="20"/>
      <c r="L36" s="21"/>
      <c r="M36" s="22"/>
      <c r="N36" s="23"/>
      <c r="O36" s="20"/>
      <c r="P36" s="24"/>
      <c r="Q36" s="25"/>
      <c r="R36" s="26"/>
      <c r="U36" s="93"/>
      <c r="Y36" s="27"/>
    </row>
    <row r="37" spans="1:25" hidden="1">
      <c r="A37" s="15"/>
      <c r="B37" s="16"/>
      <c r="C37" s="17"/>
      <c r="D37" s="18"/>
      <c r="E37" s="19"/>
      <c r="F37" s="20"/>
      <c r="G37" s="21"/>
      <c r="H37" s="22"/>
      <c r="I37" s="18"/>
      <c r="J37" s="19"/>
      <c r="K37" s="20"/>
      <c r="L37" s="21"/>
      <c r="M37" s="22"/>
      <c r="N37" s="23"/>
      <c r="O37" s="20"/>
      <c r="P37" s="24"/>
      <c r="Q37" s="25"/>
      <c r="R37" s="26"/>
      <c r="U37" s="93"/>
    </row>
    <row r="38" spans="1:25" hidden="1">
      <c r="A38" s="15"/>
      <c r="B38" s="16"/>
      <c r="C38" s="17"/>
      <c r="D38" s="18"/>
      <c r="E38" s="19"/>
      <c r="F38" s="20"/>
      <c r="G38" s="21"/>
      <c r="H38" s="22"/>
      <c r="I38" s="18"/>
      <c r="J38" s="19"/>
      <c r="K38" s="20"/>
      <c r="L38" s="21"/>
      <c r="M38" s="22"/>
      <c r="N38" s="23"/>
      <c r="O38" s="20"/>
      <c r="P38" s="24"/>
      <c r="Q38" s="25"/>
      <c r="R38" s="26"/>
      <c r="U38" s="93"/>
    </row>
    <row r="39" spans="1:25" hidden="1">
      <c r="A39" s="15"/>
      <c r="B39" s="16"/>
      <c r="C39" s="17"/>
      <c r="D39" s="18"/>
      <c r="E39" s="19"/>
      <c r="F39" s="20"/>
      <c r="G39" s="21"/>
      <c r="H39" s="22"/>
      <c r="I39" s="18"/>
      <c r="J39" s="19"/>
      <c r="K39" s="20"/>
      <c r="L39" s="21"/>
      <c r="M39" s="22"/>
      <c r="N39" s="23"/>
      <c r="O39" s="20"/>
      <c r="P39" s="24"/>
      <c r="Q39" s="25"/>
      <c r="R39" s="26"/>
      <c r="U39" s="93"/>
    </row>
    <row r="40" spans="1:25" s="51" customFormat="1" hidden="1">
      <c r="A40" s="52"/>
      <c r="B40" s="53"/>
      <c r="C40" s="49"/>
      <c r="D40" s="30"/>
      <c r="E40" s="31"/>
      <c r="F40" s="32"/>
      <c r="G40" s="50"/>
      <c r="H40" s="22"/>
      <c r="I40" s="31"/>
      <c r="J40" s="31"/>
      <c r="K40" s="32"/>
      <c r="L40" s="50"/>
      <c r="M40" s="22"/>
      <c r="N40" s="30"/>
      <c r="O40" s="32"/>
      <c r="P40" s="33"/>
      <c r="Q40" s="25"/>
      <c r="R40" s="26"/>
      <c r="S40" s="93"/>
      <c r="T40" s="93"/>
      <c r="U40" s="93"/>
    </row>
    <row r="41" spans="1:25" s="51" customFormat="1" hidden="1">
      <c r="A41" s="52"/>
      <c r="B41" s="53"/>
      <c r="C41" s="49"/>
      <c r="D41" s="30"/>
      <c r="E41" s="31"/>
      <c r="F41" s="32"/>
      <c r="G41" s="50"/>
      <c r="H41" s="22"/>
      <c r="I41" s="30"/>
      <c r="J41" s="31"/>
      <c r="K41" s="32"/>
      <c r="L41" s="50"/>
      <c r="M41" s="22"/>
      <c r="N41" s="30"/>
      <c r="O41" s="32"/>
      <c r="P41" s="33"/>
      <c r="Q41" s="25"/>
      <c r="R41" s="26"/>
      <c r="S41" s="93"/>
      <c r="T41" s="93"/>
      <c r="U41" s="93"/>
    </row>
    <row r="42" spans="1:25" ht="19.5" thickBot="1">
      <c r="A42" s="75" t="s">
        <v>12</v>
      </c>
      <c r="B42" s="54"/>
      <c r="C42" s="54"/>
      <c r="D42" s="54">
        <f>D9+D16+D23+D30</f>
        <v>2786729.88</v>
      </c>
      <c r="E42" s="54">
        <f>E9+E16+E23+E30</f>
        <v>2307888.2804255998</v>
      </c>
      <c r="F42" s="54">
        <f>F9+F16+F23+F30</f>
        <v>478841.5995744</v>
      </c>
      <c r="G42" s="54"/>
      <c r="H42" s="54"/>
      <c r="I42" s="54">
        <f>I9+I16+I23+I30</f>
        <v>3048970.08</v>
      </c>
      <c r="J42" s="54">
        <f>J9+J16+J23+J30</f>
        <v>2737165.4416800002</v>
      </c>
      <c r="K42" s="54">
        <f>K9+K16+K23+K30</f>
        <v>311804.63831999997</v>
      </c>
      <c r="L42" s="54"/>
      <c r="M42" s="54"/>
      <c r="N42" s="54"/>
      <c r="O42" s="54"/>
      <c r="P42" s="54"/>
      <c r="Q42" s="99">
        <f>K42-F42</f>
        <v>-167036.96125440003</v>
      </c>
      <c r="R42" s="92">
        <f>(K42-F42)/F42</f>
        <v>-0.34883552599202833</v>
      </c>
      <c r="S42" s="95"/>
      <c r="U42" s="93"/>
      <c r="Y42" s="57"/>
    </row>
    <row r="43" spans="1:25" ht="20.25">
      <c r="A43" s="59"/>
    </row>
    <row r="44" spans="1:25" ht="20.25">
      <c r="A44" s="60"/>
      <c r="N44" s="57"/>
    </row>
    <row r="45" spans="1:25" ht="20.25">
      <c r="A45" s="61"/>
      <c r="I45" s="58"/>
    </row>
    <row r="46" spans="1:25" ht="20.25">
      <c r="A46" s="61"/>
    </row>
  </sheetData>
  <mergeCells count="27">
    <mergeCell ref="D1:H1"/>
    <mergeCell ref="I1:M1"/>
    <mergeCell ref="N1:R1"/>
    <mergeCell ref="B2:C2"/>
    <mergeCell ref="G2:H2"/>
    <mergeCell ref="L2:M2"/>
    <mergeCell ref="N2:O2"/>
    <mergeCell ref="N21:N23"/>
    <mergeCell ref="O21:O23"/>
    <mergeCell ref="N4:N6"/>
    <mergeCell ref="O4:O6"/>
    <mergeCell ref="P4:P6"/>
    <mergeCell ref="N7:N9"/>
    <mergeCell ref="O7:O9"/>
    <mergeCell ref="N11:N13"/>
    <mergeCell ref="O11:O13"/>
    <mergeCell ref="P11:P13"/>
    <mergeCell ref="N14:N16"/>
    <mergeCell ref="O14:O16"/>
    <mergeCell ref="N18:N20"/>
    <mergeCell ref="O18:O20"/>
    <mergeCell ref="P18:P20"/>
    <mergeCell ref="N25:N27"/>
    <mergeCell ref="O25:O27"/>
    <mergeCell ref="P25:P27"/>
    <mergeCell ref="N28:N30"/>
    <mergeCell ref="O28:O30"/>
  </mergeCells>
  <pageMargins left="0.7" right="0.7" top="0.75" bottom="0.75" header="0.3" footer="0.3"/>
  <pageSetup scale="5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Scroll Bar 1">
              <controlPr defaultSize="0" autoPict="0">
                <anchor moveWithCells="1">
                  <from>
                    <xdr:col>15</xdr:col>
                    <xdr:colOff>9525</xdr:colOff>
                    <xdr:row>24</xdr:row>
                    <xdr:rowOff>9525</xdr:rowOff>
                  </from>
                  <to>
                    <xdr:col>15</xdr:col>
                    <xdr:colOff>685800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Scroll Bar 2">
              <controlPr defaultSize="0" autoPict="0">
                <anchor moveWithCells="1">
                  <from>
                    <xdr:col>15</xdr:col>
                    <xdr:colOff>9525</xdr:colOff>
                    <xdr:row>25</xdr:row>
                    <xdr:rowOff>9525</xdr:rowOff>
                  </from>
                  <to>
                    <xdr:col>15</xdr:col>
                    <xdr:colOff>685800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Scroll Bar 3">
              <controlPr defaultSize="0" autoPict="0">
                <anchor moveWithCells="1">
                  <from>
                    <xdr:col>15</xdr:col>
                    <xdr:colOff>9525</xdr:colOff>
                    <xdr:row>26</xdr:row>
                    <xdr:rowOff>9525</xdr:rowOff>
                  </from>
                  <to>
                    <xdr:col>15</xdr:col>
                    <xdr:colOff>685800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Scroll Bar 4">
              <controlPr defaultSize="0" autoPict="0">
                <anchor moveWithCells="1">
                  <from>
                    <xdr:col>15</xdr:col>
                    <xdr:colOff>9525</xdr:colOff>
                    <xdr:row>27</xdr:row>
                    <xdr:rowOff>9525</xdr:rowOff>
                  </from>
                  <to>
                    <xdr:col>15</xdr:col>
                    <xdr:colOff>685800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Spinner 5">
              <controlPr defaultSize="0" autoPict="0">
                <anchor moveWithCells="1" sizeWithCells="1">
                  <from>
                    <xdr:col>15</xdr:col>
                    <xdr:colOff>9525</xdr:colOff>
                    <xdr:row>3</xdr:row>
                    <xdr:rowOff>9525</xdr:rowOff>
                  </from>
                  <to>
                    <xdr:col>16</xdr:col>
                    <xdr:colOff>0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Spinner 6">
              <controlPr defaultSize="0" autoPict="0">
                <anchor moveWithCells="1" sizeWithCells="1">
                  <from>
                    <xdr:col>15</xdr:col>
                    <xdr:colOff>28575</xdr:colOff>
                    <xdr:row>6</xdr:row>
                    <xdr:rowOff>19050</xdr:rowOff>
                  </from>
                  <to>
                    <xdr:col>16</xdr:col>
                    <xdr:colOff>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Spinner 7">
              <controlPr defaultSize="0" autoPict="0">
                <anchor moveWithCells="1" sizeWithCells="1">
                  <from>
                    <xdr:col>15</xdr:col>
                    <xdr:colOff>9525</xdr:colOff>
                    <xdr:row>10</xdr:row>
                    <xdr:rowOff>9525</xdr:rowOff>
                  </from>
                  <to>
                    <xdr:col>16</xdr:col>
                    <xdr:colOff>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Spinner 8">
              <controlPr defaultSize="0" autoPict="0">
                <anchor moveWithCells="1" sizeWithCells="1">
                  <from>
                    <xdr:col>15</xdr:col>
                    <xdr:colOff>28575</xdr:colOff>
                    <xdr:row>13</xdr:row>
                    <xdr:rowOff>19050</xdr:rowOff>
                  </from>
                  <to>
                    <xdr:col>16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Spinner 9">
              <controlPr defaultSize="0" autoPict="0">
                <anchor moveWithCells="1" sizeWithCells="1">
                  <from>
                    <xdr:col>15</xdr:col>
                    <xdr:colOff>9525</xdr:colOff>
                    <xdr:row>17</xdr:row>
                    <xdr:rowOff>9525</xdr:rowOff>
                  </from>
                  <to>
                    <xdr:col>16</xdr:col>
                    <xdr:colOff>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Spinner 10">
              <controlPr defaultSize="0" autoPict="0">
                <anchor moveWithCells="1" sizeWithCells="1">
                  <from>
                    <xdr:col>15</xdr:col>
                    <xdr:colOff>28575</xdr:colOff>
                    <xdr:row>20</xdr:row>
                    <xdr:rowOff>19050</xdr:rowOff>
                  </from>
                  <to>
                    <xdr:col>16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Spinner 11">
              <controlPr defaultSize="0" autoPict="0">
                <anchor moveWithCells="1" sizeWithCells="1">
                  <from>
                    <xdr:col>15</xdr:col>
                    <xdr:colOff>9525</xdr:colOff>
                    <xdr:row>24</xdr:row>
                    <xdr:rowOff>9525</xdr:rowOff>
                  </from>
                  <to>
                    <xdr:col>16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Spinner 12">
              <controlPr defaultSize="0" autoPict="0">
                <anchor moveWithCells="1" sizeWithCells="1">
                  <from>
                    <xdr:col>15</xdr:col>
                    <xdr:colOff>28575</xdr:colOff>
                    <xdr:row>27</xdr:row>
                    <xdr:rowOff>19050</xdr:rowOff>
                  </from>
                  <to>
                    <xdr:col>16</xdr:col>
                    <xdr:colOff>0</xdr:colOff>
                    <xdr:row>29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562D5-37FF-4FE7-89BC-5864857CBD71}">
  <dimension ref="A1:Z46"/>
  <sheetViews>
    <sheetView showGridLines="0" zoomScale="85" zoomScaleNormal="85" zoomScaleSheetLayoutView="100" workbookViewId="0">
      <selection activeCell="I8" sqref="I8"/>
    </sheetView>
  </sheetViews>
  <sheetFormatPr defaultColWidth="6.375" defaultRowHeight="15"/>
  <cols>
    <col min="1" max="1" width="6.375" style="1"/>
    <col min="2" max="2" width="12" style="1" customWidth="1"/>
    <col min="3" max="3" width="6.375" style="1" customWidth="1"/>
    <col min="4" max="6" width="12.75" style="1" customWidth="1"/>
    <col min="7" max="7" width="7.25" style="1" hidden="1" customWidth="1"/>
    <col min="8" max="8" width="6.375" style="1" hidden="1" customWidth="1"/>
    <col min="9" max="11" width="12.75" style="1" customWidth="1"/>
    <col min="12" max="13" width="6.375" style="1" hidden="1" customWidth="1"/>
    <col min="14" max="15" width="13.625" style="1" customWidth="1"/>
    <col min="16" max="16" width="18.375" style="1" customWidth="1"/>
    <col min="17" max="18" width="12.125" style="1" customWidth="1"/>
    <col min="19" max="19" width="8.125" style="93" customWidth="1"/>
    <col min="20" max="20" width="6.375" style="93" customWidth="1"/>
    <col min="21" max="24" width="6.375" style="1" customWidth="1"/>
    <col min="25" max="16384" width="6.375" style="1"/>
  </cols>
  <sheetData>
    <row r="1" spans="1:26" ht="18.75">
      <c r="A1" s="2"/>
      <c r="B1" s="3"/>
      <c r="C1" s="4"/>
      <c r="D1" s="260" t="s">
        <v>13</v>
      </c>
      <c r="E1" s="261"/>
      <c r="F1" s="261"/>
      <c r="G1" s="261"/>
      <c r="H1" s="262"/>
      <c r="I1" s="260" t="s">
        <v>14</v>
      </c>
      <c r="J1" s="261"/>
      <c r="K1" s="261"/>
      <c r="L1" s="261"/>
      <c r="M1" s="262"/>
      <c r="N1" s="260" t="s">
        <v>1</v>
      </c>
      <c r="O1" s="261"/>
      <c r="P1" s="261"/>
      <c r="Q1" s="261"/>
      <c r="R1" s="262"/>
    </row>
    <row r="2" spans="1:26">
      <c r="A2" s="84"/>
      <c r="B2" s="263" t="s">
        <v>2</v>
      </c>
      <c r="C2" s="264"/>
      <c r="D2" s="85" t="s">
        <v>17</v>
      </c>
      <c r="E2" s="86" t="s">
        <v>15</v>
      </c>
      <c r="F2" s="5" t="s">
        <v>16</v>
      </c>
      <c r="G2" s="258" t="s">
        <v>4</v>
      </c>
      <c r="H2" s="259"/>
      <c r="I2" s="85" t="s">
        <v>17</v>
      </c>
      <c r="J2" s="86" t="s">
        <v>15</v>
      </c>
      <c r="K2" s="5" t="s">
        <v>16</v>
      </c>
      <c r="L2" s="258" t="s">
        <v>4</v>
      </c>
      <c r="M2" s="259"/>
      <c r="N2" s="265" t="s">
        <v>16</v>
      </c>
      <c r="O2" s="266"/>
      <c r="P2" s="87" t="s">
        <v>0</v>
      </c>
      <c r="Q2" s="5" t="s">
        <v>24</v>
      </c>
      <c r="R2" s="91" t="s">
        <v>5</v>
      </c>
    </row>
    <row r="3" spans="1:26">
      <c r="A3" s="6" t="s">
        <v>18</v>
      </c>
      <c r="B3" s="7"/>
      <c r="C3" s="8"/>
      <c r="D3" s="63"/>
      <c r="E3" s="64"/>
      <c r="F3" s="10"/>
      <c r="G3" s="10" t="s">
        <v>6</v>
      </c>
      <c r="H3" s="8" t="s">
        <v>7</v>
      </c>
      <c r="I3" s="11"/>
      <c r="J3" s="12"/>
      <c r="K3" s="7"/>
      <c r="L3" s="10" t="s">
        <v>6</v>
      </c>
      <c r="M3" s="8" t="s">
        <v>7</v>
      </c>
      <c r="N3" s="9"/>
      <c r="O3" s="7"/>
      <c r="P3" s="13"/>
      <c r="Q3" s="13"/>
      <c r="R3" s="14"/>
      <c r="U3" s="93"/>
    </row>
    <row r="4" spans="1:26">
      <c r="A4" s="15" t="s">
        <v>3</v>
      </c>
      <c r="B4" s="16"/>
      <c r="C4" s="17">
        <v>7</v>
      </c>
      <c r="D4" s="65">
        <v>507.86</v>
      </c>
      <c r="E4" s="66">
        <f>D4-F4</f>
        <v>447.373874</v>
      </c>
      <c r="F4" s="67">
        <v>60.486126000000013</v>
      </c>
      <c r="G4" s="21">
        <f t="shared" ref="G4:G9" si="0">E4/D4</f>
        <v>0.88090000000000002</v>
      </c>
      <c r="H4" s="22">
        <f t="shared" ref="H4:H9" si="1">F4/D4</f>
        <v>0.11910000000000003</v>
      </c>
      <c r="I4" s="65">
        <v>600.59</v>
      </c>
      <c r="J4" s="66">
        <f>I4-K4</f>
        <v>540.53100000000006</v>
      </c>
      <c r="K4" s="67">
        <f>(I4*O4)</f>
        <v>60.059000000000005</v>
      </c>
      <c r="L4" s="21">
        <f t="shared" ref="L4:L9" si="2">J4/I4</f>
        <v>0.9</v>
      </c>
      <c r="M4" s="22">
        <f t="shared" ref="M4:M9" si="3">K4/I4</f>
        <v>0.1</v>
      </c>
      <c r="N4" s="247" t="s">
        <v>22</v>
      </c>
      <c r="O4" s="250">
        <f>'Regence with VSP'!O4</f>
        <v>0.1</v>
      </c>
      <c r="P4" s="253"/>
      <c r="Q4" s="76">
        <f>K4-F4</f>
        <v>-0.42712600000000833</v>
      </c>
      <c r="R4" s="89">
        <f>(K4-F4)/F4</f>
        <v>-7.0615532560311146E-3</v>
      </c>
      <c r="S4" s="94">
        <v>99</v>
      </c>
      <c r="T4" s="95">
        <f>S4/1000</f>
        <v>9.9000000000000005E-2</v>
      </c>
      <c r="U4" s="93"/>
      <c r="V4" s="51"/>
      <c r="W4" s="51"/>
      <c r="Y4" s="27"/>
      <c r="Z4" s="27"/>
    </row>
    <row r="5" spans="1:26">
      <c r="A5" s="15" t="s">
        <v>8</v>
      </c>
      <c r="B5" s="16"/>
      <c r="C5" s="17">
        <v>10</v>
      </c>
      <c r="D5" s="65">
        <v>1015.31</v>
      </c>
      <c r="E5" s="66">
        <f>D5-F5</f>
        <v>843.83440999999993</v>
      </c>
      <c r="F5" s="67">
        <v>171.47559000000001</v>
      </c>
      <c r="G5" s="21">
        <f t="shared" si="0"/>
        <v>0.83111011415232783</v>
      </c>
      <c r="H5" s="22">
        <f t="shared" si="1"/>
        <v>0.16888988584767217</v>
      </c>
      <c r="I5" s="65">
        <v>1200.69</v>
      </c>
      <c r="J5" s="66">
        <f t="shared" ref="J5:J7" si="4">I5-K5</f>
        <v>1080.6210000000001</v>
      </c>
      <c r="K5" s="67">
        <f>((I5-$I$4)*O$7)+K$4</f>
        <v>120.06900000000002</v>
      </c>
      <c r="L5" s="21">
        <f t="shared" si="2"/>
        <v>0.9</v>
      </c>
      <c r="M5" s="22">
        <f t="shared" si="3"/>
        <v>0.1</v>
      </c>
      <c r="N5" s="248"/>
      <c r="O5" s="251"/>
      <c r="P5" s="254"/>
      <c r="Q5" s="76">
        <f t="shared" ref="Q5:Q7" si="5">K5-F5</f>
        <v>-51.406589999999994</v>
      </c>
      <c r="R5" s="89">
        <f>(K5-F5)/F5</f>
        <v>-0.29978955022111303</v>
      </c>
      <c r="S5" s="94">
        <v>100</v>
      </c>
      <c r="T5" s="95">
        <f>S5/1000</f>
        <v>0.1</v>
      </c>
      <c r="U5" s="93"/>
      <c r="V5" s="51"/>
      <c r="W5" s="51"/>
      <c r="Y5" s="27"/>
      <c r="Z5" s="27"/>
    </row>
    <row r="6" spans="1:26">
      <c r="A6" s="15" t="s">
        <v>9</v>
      </c>
      <c r="B6" s="16"/>
      <c r="C6" s="17">
        <v>2</v>
      </c>
      <c r="D6" s="65">
        <v>914.96</v>
      </c>
      <c r="E6" s="66">
        <f>D6-F6</f>
        <v>765.43296200000009</v>
      </c>
      <c r="F6" s="67">
        <v>149.52703799999995</v>
      </c>
      <c r="G6" s="21">
        <f t="shared" si="0"/>
        <v>0.83657532788318623</v>
      </c>
      <c r="H6" s="22">
        <f t="shared" si="1"/>
        <v>0.16342467211681377</v>
      </c>
      <c r="I6" s="65">
        <v>1082.02</v>
      </c>
      <c r="J6" s="66">
        <f t="shared" si="4"/>
        <v>973.81799999999998</v>
      </c>
      <c r="K6" s="67">
        <f t="shared" ref="K6:K7" si="6">((I6-$I$4)*O$7)+K$4</f>
        <v>108.202</v>
      </c>
      <c r="L6" s="21">
        <f t="shared" si="2"/>
        <v>0.9</v>
      </c>
      <c r="M6" s="22">
        <f t="shared" si="3"/>
        <v>0.1</v>
      </c>
      <c r="N6" s="249"/>
      <c r="O6" s="252"/>
      <c r="P6" s="254"/>
      <c r="Q6" s="76">
        <f t="shared" si="5"/>
        <v>-41.32503799999995</v>
      </c>
      <c r="R6" s="89">
        <f t="shared" ref="R6:R7" si="7">(K6-F6)/F6</f>
        <v>-0.27637167533539964</v>
      </c>
      <c r="S6" s="96"/>
      <c r="T6" s="97"/>
      <c r="U6" s="93"/>
      <c r="V6" s="51"/>
      <c r="W6" s="51"/>
      <c r="Y6" s="27"/>
      <c r="Z6" s="27"/>
    </row>
    <row r="7" spans="1:26">
      <c r="A7" s="15" t="s">
        <v>10</v>
      </c>
      <c r="B7" s="16"/>
      <c r="C7" s="17">
        <v>16</v>
      </c>
      <c r="D7" s="65">
        <v>1523.17</v>
      </c>
      <c r="E7" s="66">
        <f>D7-F7</f>
        <v>1240.6152708</v>
      </c>
      <c r="F7" s="67">
        <v>282.55472920000011</v>
      </c>
      <c r="G7" s="21">
        <f t="shared" si="0"/>
        <v>0.81449560508675978</v>
      </c>
      <c r="H7" s="22">
        <f t="shared" si="1"/>
        <v>0.18550439491324022</v>
      </c>
      <c r="I7" s="65">
        <v>1801.28</v>
      </c>
      <c r="J7" s="66">
        <f t="shared" si="4"/>
        <v>1621.152</v>
      </c>
      <c r="K7" s="67">
        <f t="shared" si="6"/>
        <v>180.12800000000001</v>
      </c>
      <c r="L7" s="21">
        <f t="shared" si="2"/>
        <v>0.9</v>
      </c>
      <c r="M7" s="22">
        <f t="shared" si="3"/>
        <v>0.1</v>
      </c>
      <c r="N7" s="248" t="s">
        <v>23</v>
      </c>
      <c r="O7" s="257">
        <f>'Regence with VSP'!O7</f>
        <v>0.1</v>
      </c>
      <c r="P7" s="88"/>
      <c r="Q7" s="76">
        <f t="shared" si="5"/>
        <v>-102.4267292000001</v>
      </c>
      <c r="R7" s="89">
        <f t="shared" si="7"/>
        <v>-0.36250226457013079</v>
      </c>
      <c r="S7" s="96"/>
      <c r="T7" s="97"/>
      <c r="U7" s="93"/>
      <c r="V7" s="51"/>
      <c r="W7" s="51"/>
      <c r="Y7" s="27"/>
      <c r="Z7" s="27"/>
    </row>
    <row r="8" spans="1:26">
      <c r="A8" s="28" t="s">
        <v>11</v>
      </c>
      <c r="B8" s="16"/>
      <c r="C8" s="62">
        <f>SUM(C4:C7)</f>
        <v>35</v>
      </c>
      <c r="D8" s="68">
        <f>(D4*$C4)+(D5*$C5)+(D6*$C6)+(D7*$C7)</f>
        <v>39908.76</v>
      </c>
      <c r="E8" s="69">
        <f>(E4*$C4)+(E5*$C5)+(E6*$C6)+(E7*$C7)</f>
        <v>32950.671474799994</v>
      </c>
      <c r="F8" s="70">
        <f>(F4*$C4)+(F5*$C5)+(F6*$C6)+(F7*$C7)</f>
        <v>6958.0885252000026</v>
      </c>
      <c r="G8" s="21">
        <f t="shared" si="0"/>
        <v>0.82565009473609285</v>
      </c>
      <c r="H8" s="22">
        <f t="shared" si="1"/>
        <v>0.17434990526390703</v>
      </c>
      <c r="I8" s="68">
        <f>(I4*$C4)+(I5*$C5)+(I6*$C6)+(I7*$C7)</f>
        <v>47195.55</v>
      </c>
      <c r="J8" s="69">
        <f>(J4*$C4)+(J5*$C5)+(J6*$C6)+(J7*$C7)</f>
        <v>42475.995000000003</v>
      </c>
      <c r="K8" s="70">
        <f>(K4*$C4)+(K5*$C5)+(K6*$C6)+(K7*$C7)</f>
        <v>4719.5550000000003</v>
      </c>
      <c r="L8" s="21">
        <f t="shared" si="2"/>
        <v>0.9</v>
      </c>
      <c r="M8" s="22">
        <f t="shared" si="3"/>
        <v>0.1</v>
      </c>
      <c r="N8" s="248"/>
      <c r="O8" s="251"/>
      <c r="P8" s="78"/>
      <c r="Q8" s="78">
        <f>(Q4*$C4)+(Q5*$C5)+(Q6*$C6)+(Q7*$C7)</f>
        <v>-2238.5335252000013</v>
      </c>
      <c r="R8" s="90"/>
      <c r="S8" s="96"/>
      <c r="T8" s="98"/>
      <c r="U8" s="98"/>
      <c r="V8" s="55"/>
      <c r="W8" s="55"/>
      <c r="X8" s="55"/>
      <c r="Y8" s="55"/>
    </row>
    <row r="9" spans="1:26">
      <c r="A9" s="28" t="s">
        <v>12</v>
      </c>
      <c r="B9" s="34"/>
      <c r="C9" s="29"/>
      <c r="D9" s="68">
        <f>D8*12</f>
        <v>478905.12</v>
      </c>
      <c r="E9" s="69">
        <f>E8*12</f>
        <v>395408.05769759993</v>
      </c>
      <c r="F9" s="70">
        <f>F8*12</f>
        <v>83497.062302400038</v>
      </c>
      <c r="G9" s="21">
        <f t="shared" si="0"/>
        <v>0.82565009473609285</v>
      </c>
      <c r="H9" s="22">
        <f t="shared" si="1"/>
        <v>0.17434990526390706</v>
      </c>
      <c r="I9" s="68">
        <f>I8*12</f>
        <v>566346.60000000009</v>
      </c>
      <c r="J9" s="69">
        <f>J8*12</f>
        <v>509711.94000000006</v>
      </c>
      <c r="K9" s="70">
        <f>K8*12</f>
        <v>56634.66</v>
      </c>
      <c r="L9" s="21">
        <f t="shared" si="2"/>
        <v>0.89999999999999991</v>
      </c>
      <c r="M9" s="22">
        <f t="shared" si="3"/>
        <v>9.9999999999999992E-2</v>
      </c>
      <c r="N9" s="255"/>
      <c r="O9" s="256"/>
      <c r="P9" s="78"/>
      <c r="Q9" s="78">
        <f>Q8*12</f>
        <v>-26862.402302400016</v>
      </c>
      <c r="R9" s="77"/>
      <c r="S9" s="96"/>
      <c r="T9" s="98"/>
      <c r="U9" s="98"/>
      <c r="V9" s="55"/>
      <c r="W9" s="55"/>
      <c r="X9" s="55"/>
      <c r="Y9" s="55"/>
    </row>
    <row r="10" spans="1:26">
      <c r="A10" s="35" t="s">
        <v>19</v>
      </c>
      <c r="B10" s="36"/>
      <c r="C10" s="37"/>
      <c r="D10" s="71"/>
      <c r="E10" s="72"/>
      <c r="F10" s="73"/>
      <c r="G10" s="41"/>
      <c r="H10" s="42"/>
      <c r="I10" s="43"/>
      <c r="J10" s="72"/>
      <c r="K10" s="73"/>
      <c r="L10" s="41"/>
      <c r="M10" s="42"/>
      <c r="N10" s="79"/>
      <c r="O10" s="80"/>
      <c r="P10" s="81"/>
      <c r="Q10" s="82"/>
      <c r="R10" s="83"/>
      <c r="S10" s="96"/>
      <c r="U10" s="93"/>
    </row>
    <row r="11" spans="1:26">
      <c r="A11" s="15" t="s">
        <v>3</v>
      </c>
      <c r="B11" s="16"/>
      <c r="C11" s="17">
        <v>0</v>
      </c>
      <c r="D11" s="65">
        <f>D4</f>
        <v>507.86</v>
      </c>
      <c r="E11" s="66">
        <f>D11-F11</f>
        <v>327.22000000000003</v>
      </c>
      <c r="F11" s="67">
        <v>180.64</v>
      </c>
      <c r="G11" s="21">
        <f>E11/D11</f>
        <v>0.64431142440830158</v>
      </c>
      <c r="H11" s="22">
        <f>F11/D11</f>
        <v>0.35568857559169847</v>
      </c>
      <c r="I11" s="65">
        <f>I4</f>
        <v>600.59</v>
      </c>
      <c r="J11" s="66">
        <f>I11-K11</f>
        <v>386.77996000000002</v>
      </c>
      <c r="K11" s="67">
        <f>(I11*O11)</f>
        <v>213.81004000000001</v>
      </c>
      <c r="L11" s="21">
        <f t="shared" ref="L11:L14" si="8">J11/I11</f>
        <v>0.64400000000000002</v>
      </c>
      <c r="M11" s="22">
        <f t="shared" ref="M11:M14" si="9">K11/I11</f>
        <v>0.35599999999999998</v>
      </c>
      <c r="N11" s="247" t="s">
        <v>22</v>
      </c>
      <c r="O11" s="250">
        <f>T11</f>
        <v>0.35599999999999998</v>
      </c>
      <c r="P11" s="253"/>
      <c r="Q11" s="76">
        <f>K11-F11</f>
        <v>33.170040000000029</v>
      </c>
      <c r="R11" s="89">
        <f>(K11-F11)/F11</f>
        <v>0.18362511071744925</v>
      </c>
      <c r="S11" s="94">
        <v>356</v>
      </c>
      <c r="T11" s="95">
        <f>S11/1000</f>
        <v>0.35599999999999998</v>
      </c>
      <c r="U11" s="93"/>
      <c r="W11" s="27"/>
      <c r="Z11" s="27"/>
    </row>
    <row r="12" spans="1:26">
      <c r="A12" s="15" t="s">
        <v>8</v>
      </c>
      <c r="B12" s="16"/>
      <c r="C12" s="17">
        <v>1</v>
      </c>
      <c r="D12" s="65">
        <f t="shared" ref="D12:D14" si="10">D5</f>
        <v>1015.31</v>
      </c>
      <c r="E12" s="66">
        <f t="shared" ref="E12:E14" si="11">D12-F12</f>
        <v>654.16999999999996</v>
      </c>
      <c r="F12" s="67">
        <v>361.14</v>
      </c>
      <c r="G12" s="21">
        <f>E12/D12</f>
        <v>0.64430568003860889</v>
      </c>
      <c r="H12" s="22">
        <f>F12/D12</f>
        <v>0.35569431996139111</v>
      </c>
      <c r="I12" s="65">
        <f t="shared" ref="I12:I14" si="12">I5</f>
        <v>1200.69</v>
      </c>
      <c r="J12" s="66">
        <f>I12-K12</f>
        <v>773.24436000000003</v>
      </c>
      <c r="K12" s="67">
        <f>((I12-$I$11)*O$14)+K$11</f>
        <v>427.44564000000003</v>
      </c>
      <c r="L12" s="21">
        <f t="shared" si="8"/>
        <v>0.64400000000000002</v>
      </c>
      <c r="M12" s="22">
        <f t="shared" si="9"/>
        <v>0.35599999999999998</v>
      </c>
      <c r="N12" s="248"/>
      <c r="O12" s="251"/>
      <c r="P12" s="254"/>
      <c r="Q12" s="76">
        <f t="shared" ref="Q12:Q14" si="13">K12-F12</f>
        <v>66.305640000000039</v>
      </c>
      <c r="R12" s="89">
        <f>(K12-F12)/F12</f>
        <v>0.18360093038710762</v>
      </c>
      <c r="S12" s="94">
        <v>356</v>
      </c>
      <c r="T12" s="95">
        <f>S12/1000</f>
        <v>0.35599999999999998</v>
      </c>
      <c r="U12" s="93"/>
      <c r="Z12" s="27"/>
    </row>
    <row r="13" spans="1:26">
      <c r="A13" s="15" t="s">
        <v>9</v>
      </c>
      <c r="B13" s="16"/>
      <c r="C13" s="17">
        <v>0</v>
      </c>
      <c r="D13" s="65">
        <f t="shared" si="10"/>
        <v>914.96</v>
      </c>
      <c r="E13" s="66">
        <f t="shared" si="11"/>
        <v>589.58000000000004</v>
      </c>
      <c r="F13" s="67">
        <v>325.38</v>
      </c>
      <c r="G13" s="21">
        <f>E13/D13</f>
        <v>0.64437789630147768</v>
      </c>
      <c r="H13" s="22">
        <f>F13/D13</f>
        <v>0.35562210369852232</v>
      </c>
      <c r="I13" s="65">
        <f t="shared" si="12"/>
        <v>1082.02</v>
      </c>
      <c r="J13" s="66">
        <f t="shared" ref="J13:J14" si="14">I13-K13</f>
        <v>696.82087999999999</v>
      </c>
      <c r="K13" s="67">
        <f t="shared" ref="K13:K14" si="15">((I13-$I$11)*O$14)+K$11</f>
        <v>385.19911999999999</v>
      </c>
      <c r="L13" s="21">
        <f t="shared" si="8"/>
        <v>0.64400000000000002</v>
      </c>
      <c r="M13" s="22">
        <f t="shared" si="9"/>
        <v>0.35599999999999998</v>
      </c>
      <c r="N13" s="249"/>
      <c r="O13" s="252"/>
      <c r="P13" s="254"/>
      <c r="Q13" s="76">
        <f t="shared" si="13"/>
        <v>59.819119999999998</v>
      </c>
      <c r="R13" s="89">
        <f t="shared" ref="R13:R14" si="16">(K13-F13)/F13</f>
        <v>0.18384387485401685</v>
      </c>
      <c r="S13" s="96"/>
      <c r="T13" s="97"/>
      <c r="U13" s="93"/>
      <c r="Z13" s="27"/>
    </row>
    <row r="14" spans="1:26">
      <c r="A14" s="15" t="s">
        <v>10</v>
      </c>
      <c r="B14" s="16"/>
      <c r="C14" s="17">
        <v>0</v>
      </c>
      <c r="D14" s="65">
        <f t="shared" si="10"/>
        <v>1523.17</v>
      </c>
      <c r="E14" s="66">
        <f t="shared" si="11"/>
        <v>981.42000000000007</v>
      </c>
      <c r="F14" s="67">
        <v>541.75</v>
      </c>
      <c r="G14" s="21">
        <f>E14/D14</f>
        <v>0.64432729110998777</v>
      </c>
      <c r="H14" s="22">
        <f>F14/D14</f>
        <v>0.35567270889001223</v>
      </c>
      <c r="I14" s="65">
        <f t="shared" si="12"/>
        <v>1801.28</v>
      </c>
      <c r="J14" s="66">
        <f t="shared" si="14"/>
        <v>1160.02432</v>
      </c>
      <c r="K14" s="67">
        <f t="shared" si="15"/>
        <v>641.25567999999998</v>
      </c>
      <c r="L14" s="21">
        <f t="shared" si="8"/>
        <v>0.64400000000000002</v>
      </c>
      <c r="M14" s="22">
        <f t="shared" si="9"/>
        <v>0.35599999999999998</v>
      </c>
      <c r="N14" s="248" t="s">
        <v>23</v>
      </c>
      <c r="O14" s="251">
        <f>T12</f>
        <v>0.35599999999999998</v>
      </c>
      <c r="P14" s="88"/>
      <c r="Q14" s="76">
        <f t="shared" si="13"/>
        <v>99.505679999999984</v>
      </c>
      <c r="R14" s="89">
        <f t="shared" si="16"/>
        <v>0.18367453622519608</v>
      </c>
      <c r="S14" s="96"/>
      <c r="T14" s="97"/>
      <c r="U14" s="93"/>
      <c r="Y14" s="27"/>
      <c r="Z14" s="27"/>
    </row>
    <row r="15" spans="1:26">
      <c r="A15" s="28" t="s">
        <v>11</v>
      </c>
      <c r="B15" s="16"/>
      <c r="C15" s="62">
        <f>SUM(C11:C14)</f>
        <v>1</v>
      </c>
      <c r="D15" s="68">
        <f>(D11*$C11)+(D12*$C12)+(D13*$C13)+(D14*$C14)</f>
        <v>1015.31</v>
      </c>
      <c r="E15" s="69">
        <f>(E11*$C11)+(E12*$C12)+(E13*$C13)+(E14*$C14)</f>
        <v>654.16999999999996</v>
      </c>
      <c r="F15" s="70">
        <f>(F11*$C11)+(F12*$C12)+(F13*$C13)+(F14*$C14)</f>
        <v>361.14</v>
      </c>
      <c r="G15" s="21">
        <f>IFERROR(E15/D15,"0%")</f>
        <v>0.64430568003860889</v>
      </c>
      <c r="H15" s="22">
        <f>IFERROR(F15/E15,"0%")</f>
        <v>0.5520583334607212</v>
      </c>
      <c r="I15" s="68">
        <f>(I11*$C11)+(I12*$C12)+(I13*$C13)+(I14*$C14)</f>
        <v>1200.69</v>
      </c>
      <c r="J15" s="69">
        <f>(J11*$C11)+(J12*$C12)+(J13*$C13)+(J14*$C14)</f>
        <v>773.24436000000003</v>
      </c>
      <c r="K15" s="70">
        <f>(K11*$C11)+(K12*$C12)+(K13*$C13)+(K14*$C14)</f>
        <v>427.44564000000003</v>
      </c>
      <c r="L15" s="21">
        <f>IFERROR(J15/I15,"0%")</f>
        <v>0.64400000000000002</v>
      </c>
      <c r="M15" s="22">
        <f>IFERROR(K15/J15,"0%")</f>
        <v>0.55279503105590067</v>
      </c>
      <c r="N15" s="248"/>
      <c r="O15" s="251"/>
      <c r="P15" s="78"/>
      <c r="Q15" s="78">
        <f>(Q11*$C11)+(Q12*$C12)+(Q13*$C13)+(Q14*$C14)</f>
        <v>66.305640000000039</v>
      </c>
      <c r="R15" s="77"/>
      <c r="S15" s="96"/>
      <c r="T15" s="98"/>
      <c r="U15" s="98"/>
      <c r="V15" s="55"/>
      <c r="W15" s="55"/>
      <c r="Y15" s="55"/>
    </row>
    <row r="16" spans="1:26">
      <c r="A16" s="28" t="s">
        <v>12</v>
      </c>
      <c r="B16" s="34"/>
      <c r="C16" s="29"/>
      <c r="D16" s="68">
        <f>D15*12</f>
        <v>12183.72</v>
      </c>
      <c r="E16" s="69">
        <f>E15*12</f>
        <v>7850.0399999999991</v>
      </c>
      <c r="F16" s="70">
        <f>F15*12</f>
        <v>4333.68</v>
      </c>
      <c r="G16" s="21">
        <f>IFERROR(E16/D16,"0%")</f>
        <v>0.64430568003860889</v>
      </c>
      <c r="H16" s="22">
        <f>IFERROR(F16/E16,"0%")</f>
        <v>0.55205833346072131</v>
      </c>
      <c r="I16" s="68">
        <f>I15*12</f>
        <v>14408.28</v>
      </c>
      <c r="J16" s="74">
        <f>J15*12</f>
        <v>9278.9323199999999</v>
      </c>
      <c r="K16" s="70">
        <f>K15*12</f>
        <v>5129.3476800000008</v>
      </c>
      <c r="L16" s="21">
        <f>IFERROR(J16/I16,"0%")</f>
        <v>0.64400000000000002</v>
      </c>
      <c r="M16" s="22">
        <f>IFERROR(K16/J16,"0%")</f>
        <v>0.55279503105590067</v>
      </c>
      <c r="N16" s="255"/>
      <c r="O16" s="256"/>
      <c r="P16" s="78"/>
      <c r="Q16" s="78">
        <f>Q15*12</f>
        <v>795.66768000000047</v>
      </c>
      <c r="R16" s="77"/>
      <c r="S16" s="98"/>
      <c r="T16" s="98"/>
      <c r="U16" s="98"/>
      <c r="V16" s="55"/>
      <c r="W16" s="55"/>
      <c r="X16" s="55"/>
      <c r="Y16" s="55"/>
    </row>
    <row r="17" spans="1:26">
      <c r="A17" s="35" t="s">
        <v>20</v>
      </c>
      <c r="B17" s="36"/>
      <c r="C17" s="37"/>
      <c r="D17" s="71"/>
      <c r="E17" s="72"/>
      <c r="F17" s="73"/>
      <c r="G17" s="41"/>
      <c r="H17" s="42"/>
      <c r="I17" s="43"/>
      <c r="J17" s="72"/>
      <c r="K17" s="73"/>
      <c r="L17" s="41"/>
      <c r="M17" s="42"/>
      <c r="N17" s="79"/>
      <c r="O17" s="80"/>
      <c r="P17" s="81"/>
      <c r="Q17" s="82"/>
      <c r="R17" s="83"/>
      <c r="S17" s="96"/>
      <c r="U17" s="93"/>
    </row>
    <row r="18" spans="1:26">
      <c r="A18" s="15" t="s">
        <v>3</v>
      </c>
      <c r="B18" s="16"/>
      <c r="C18" s="17">
        <v>0</v>
      </c>
      <c r="D18" s="65">
        <f>D4</f>
        <v>507.86</v>
      </c>
      <c r="E18" s="66">
        <f>D18-F18</f>
        <v>283.61</v>
      </c>
      <c r="F18" s="67">
        <v>224.25</v>
      </c>
      <c r="G18" s="21">
        <f>E18/D18</f>
        <v>0.55844130272122239</v>
      </c>
      <c r="H18" s="22">
        <f>F18/D18</f>
        <v>0.44155869727877761</v>
      </c>
      <c r="I18" s="65">
        <f>I4</f>
        <v>600.59</v>
      </c>
      <c r="J18" s="66">
        <f>I18-K18</f>
        <v>335.12922000000003</v>
      </c>
      <c r="K18" s="67">
        <f>(I18*O18)</f>
        <v>265.46078</v>
      </c>
      <c r="L18" s="21">
        <f t="shared" ref="L18:L21" si="17">J18/I18</f>
        <v>0.55800000000000005</v>
      </c>
      <c r="M18" s="22">
        <f t="shared" ref="M18:M21" si="18">K18/I18</f>
        <v>0.44199999999999995</v>
      </c>
      <c r="N18" s="247" t="s">
        <v>22</v>
      </c>
      <c r="O18" s="250">
        <f>T18</f>
        <v>0.442</v>
      </c>
      <c r="P18" s="253"/>
      <c r="Q18" s="76">
        <f>K18-F18</f>
        <v>41.21078</v>
      </c>
      <c r="R18" s="89">
        <f>(K18-F18)/F18</f>
        <v>0.18377159420289854</v>
      </c>
      <c r="S18" s="94">
        <v>442</v>
      </c>
      <c r="T18" s="95">
        <f>S18/1000</f>
        <v>0.442</v>
      </c>
      <c r="U18" s="93"/>
      <c r="Y18" s="27"/>
      <c r="Z18" s="27"/>
    </row>
    <row r="19" spans="1:26">
      <c r="A19" s="15" t="s">
        <v>8</v>
      </c>
      <c r="B19" s="16"/>
      <c r="C19" s="17">
        <v>0</v>
      </c>
      <c r="D19" s="65">
        <f t="shared" ref="D19:D21" si="19">D5</f>
        <v>1015.31</v>
      </c>
      <c r="E19" s="66">
        <f t="shared" ref="E19:E21" si="20">D19-F19</f>
        <v>566.99</v>
      </c>
      <c r="F19" s="67">
        <v>448.32</v>
      </c>
      <c r="G19" s="21">
        <f>E19/D19</f>
        <v>0.55844027932355644</v>
      </c>
      <c r="H19" s="22">
        <f>F19/D19</f>
        <v>0.44155972067644367</v>
      </c>
      <c r="I19" s="65">
        <f t="shared" ref="I19:I21" si="21">I5</f>
        <v>1200.69</v>
      </c>
      <c r="J19" s="66">
        <f t="shared" ref="J19:J21" si="22">I19-K19</f>
        <v>670.58511999999996</v>
      </c>
      <c r="K19" s="67">
        <f>((I19-$I$18)*O$21)+K$18</f>
        <v>530.10488000000009</v>
      </c>
      <c r="L19" s="21">
        <f t="shared" si="17"/>
        <v>0.55849979595066168</v>
      </c>
      <c r="M19" s="22">
        <f t="shared" si="18"/>
        <v>0.44150020404933837</v>
      </c>
      <c r="N19" s="248"/>
      <c r="O19" s="251"/>
      <c r="P19" s="254"/>
      <c r="Q19" s="76">
        <f t="shared" ref="Q19:Q21" si="23">K19-F19</f>
        <v>81.784880000000101</v>
      </c>
      <c r="R19" s="89">
        <f>(K19-F19)/F19</f>
        <v>0.1824252319771594</v>
      </c>
      <c r="S19" s="94">
        <v>441</v>
      </c>
      <c r="T19" s="95">
        <f>S19/1000</f>
        <v>0.441</v>
      </c>
      <c r="U19" s="93"/>
      <c r="Y19" s="27"/>
      <c r="Z19" s="27"/>
    </row>
    <row r="20" spans="1:26">
      <c r="A20" s="15" t="s">
        <v>9</v>
      </c>
      <c r="B20" s="16"/>
      <c r="C20" s="17">
        <v>0</v>
      </c>
      <c r="D20" s="65">
        <f t="shared" si="19"/>
        <v>914.96</v>
      </c>
      <c r="E20" s="66">
        <f t="shared" si="20"/>
        <v>511.01000000000005</v>
      </c>
      <c r="F20" s="67">
        <v>403.95</v>
      </c>
      <c r="G20" s="21">
        <f>E20/D20</f>
        <v>0.5585052898487366</v>
      </c>
      <c r="H20" s="22">
        <f>F20/D20</f>
        <v>0.4414947101512634</v>
      </c>
      <c r="I20" s="65">
        <f t="shared" si="21"/>
        <v>1082.02</v>
      </c>
      <c r="J20" s="66">
        <f t="shared" si="22"/>
        <v>604.24859000000004</v>
      </c>
      <c r="K20" s="67">
        <f>((I20-$I$18)*O$21)+K$18</f>
        <v>477.77140999999995</v>
      </c>
      <c r="L20" s="21">
        <f t="shared" si="17"/>
        <v>0.55844493632280368</v>
      </c>
      <c r="M20" s="22">
        <f t="shared" si="18"/>
        <v>0.44155506367719632</v>
      </c>
      <c r="N20" s="249"/>
      <c r="O20" s="252"/>
      <c r="P20" s="254"/>
      <c r="Q20" s="76">
        <f t="shared" si="23"/>
        <v>73.821409999999958</v>
      </c>
      <c r="R20" s="89">
        <f t="shared" ref="R20:R21" si="24">(K20-F20)/F20</f>
        <v>0.18274887981185781</v>
      </c>
      <c r="S20" s="96"/>
      <c r="T20" s="97"/>
      <c r="U20" s="93"/>
      <c r="Y20" s="27"/>
      <c r="Z20" s="27"/>
    </row>
    <row r="21" spans="1:26">
      <c r="A21" s="15" t="s">
        <v>10</v>
      </c>
      <c r="B21" s="16"/>
      <c r="C21" s="17">
        <v>0</v>
      </c>
      <c r="D21" s="65">
        <f t="shared" si="19"/>
        <v>1523.17</v>
      </c>
      <c r="E21" s="66">
        <f t="shared" si="20"/>
        <v>850.61000000000013</v>
      </c>
      <c r="F21" s="67">
        <v>672.56</v>
      </c>
      <c r="G21" s="21">
        <f>E21/D21</f>
        <v>0.55844718580329189</v>
      </c>
      <c r="H21" s="22">
        <f>F21/D21</f>
        <v>0.44155281419670811</v>
      </c>
      <c r="I21" s="65">
        <f t="shared" si="21"/>
        <v>1801.28</v>
      </c>
      <c r="J21" s="66">
        <f t="shared" si="22"/>
        <v>1006.3149299999999</v>
      </c>
      <c r="K21" s="67">
        <f>((I21-$I$18)*O$21)+K$18</f>
        <v>794.96507000000008</v>
      </c>
      <c r="L21" s="21">
        <f t="shared" si="17"/>
        <v>0.55866657599040681</v>
      </c>
      <c r="M21" s="22">
        <f t="shared" si="18"/>
        <v>0.44133342400959324</v>
      </c>
      <c r="N21" s="248" t="s">
        <v>23</v>
      </c>
      <c r="O21" s="251">
        <f>T19</f>
        <v>0.441</v>
      </c>
      <c r="P21" s="88"/>
      <c r="Q21" s="76">
        <f t="shared" si="23"/>
        <v>122.40507000000014</v>
      </c>
      <c r="R21" s="89">
        <f t="shared" si="24"/>
        <v>0.18199873617223764</v>
      </c>
      <c r="S21" s="96"/>
      <c r="T21" s="97"/>
      <c r="U21" s="93"/>
      <c r="Y21" s="27"/>
      <c r="Z21" s="27"/>
    </row>
    <row r="22" spans="1:26">
      <c r="A22" s="28" t="s">
        <v>11</v>
      </c>
      <c r="B22" s="16"/>
      <c r="C22" s="62">
        <f>SUM(C18:C21)</f>
        <v>0</v>
      </c>
      <c r="D22" s="68">
        <f>(D18*$C18)+(D19*$C19)+(D20*$C20)+(D21*$C21)</f>
        <v>0</v>
      </c>
      <c r="E22" s="69">
        <f>(E18*$C18)+(E19*$C19)+(E20*$C20)+(E21*$C21)</f>
        <v>0</v>
      </c>
      <c r="F22" s="70">
        <f>(F18*$C18)+(F19*$C19)+(F20*$C20)+(F21*$C21)</f>
        <v>0</v>
      </c>
      <c r="G22" s="21" t="str">
        <f>IFERROR(E22/D22,"0%")</f>
        <v>0%</v>
      </c>
      <c r="H22" s="22" t="str">
        <f>IFERROR(F22/E22,"0%")</f>
        <v>0%</v>
      </c>
      <c r="I22" s="68">
        <f>(I18*$C18)+(I19*$C19)+(I20*$C20)+(I21*$C21)</f>
        <v>0</v>
      </c>
      <c r="J22" s="69">
        <f>(J18*$C18)+(J19*$C19)+(J20*$C20)+(J21*$C21)</f>
        <v>0</v>
      </c>
      <c r="K22" s="70">
        <f>(K18*$C18)+(K19*$C19)+(K20*$C20)+(K21*$C21)</f>
        <v>0</v>
      </c>
      <c r="L22" s="21" t="str">
        <f>IFERROR(J22/I22,"0%")</f>
        <v>0%</v>
      </c>
      <c r="M22" s="22" t="str">
        <f>IFERROR(K22/J22,"0%")</f>
        <v>0%</v>
      </c>
      <c r="N22" s="248"/>
      <c r="O22" s="251"/>
      <c r="P22" s="78"/>
      <c r="Q22" s="78">
        <f>(Q18*$C18)+(Q19*$C19)+(Q20*$C20)+(Q21*$C21)</f>
        <v>0</v>
      </c>
      <c r="R22" s="77"/>
      <c r="S22" s="96"/>
      <c r="T22" s="98"/>
      <c r="U22" s="98"/>
      <c r="V22" s="55"/>
      <c r="W22" s="55"/>
      <c r="X22" s="55"/>
      <c r="Y22" s="55"/>
    </row>
    <row r="23" spans="1:26">
      <c r="A23" s="28" t="s">
        <v>12</v>
      </c>
      <c r="B23" s="34"/>
      <c r="C23" s="29"/>
      <c r="D23" s="68">
        <f>D22*12</f>
        <v>0</v>
      </c>
      <c r="E23" s="69">
        <f>E22*12</f>
        <v>0</v>
      </c>
      <c r="F23" s="70">
        <f>F22*12</f>
        <v>0</v>
      </c>
      <c r="G23" s="21" t="str">
        <f>IFERROR(E23/D23,"0%")</f>
        <v>0%</v>
      </c>
      <c r="H23" s="22" t="str">
        <f>IFERROR(F23/E23,"0%")</f>
        <v>0%</v>
      </c>
      <c r="I23" s="68">
        <f>I22*12</f>
        <v>0</v>
      </c>
      <c r="J23" s="74">
        <f>J22*12</f>
        <v>0</v>
      </c>
      <c r="K23" s="70">
        <f>K22*12</f>
        <v>0</v>
      </c>
      <c r="L23" s="21" t="str">
        <f>IFERROR(J23/I23,"0%")</f>
        <v>0%</v>
      </c>
      <c r="M23" s="22" t="str">
        <f>IFERROR(K23/J23,"0%")</f>
        <v>0%</v>
      </c>
      <c r="N23" s="255"/>
      <c r="O23" s="256"/>
      <c r="P23" s="78"/>
      <c r="Q23" s="78">
        <f>Q22*12</f>
        <v>0</v>
      </c>
      <c r="R23" s="77"/>
      <c r="S23" s="98"/>
      <c r="T23" s="98"/>
      <c r="U23" s="98"/>
      <c r="V23" s="55"/>
      <c r="W23" s="55"/>
      <c r="X23" s="55"/>
      <c r="Y23" s="55"/>
    </row>
    <row r="24" spans="1:26">
      <c r="A24" s="35" t="s">
        <v>21</v>
      </c>
      <c r="B24" s="36"/>
      <c r="C24" s="37"/>
      <c r="D24" s="71"/>
      <c r="E24" s="72"/>
      <c r="F24" s="73"/>
      <c r="G24" s="41"/>
      <c r="H24" s="42"/>
      <c r="I24" s="43"/>
      <c r="J24" s="72"/>
      <c r="K24" s="73"/>
      <c r="L24" s="41"/>
      <c r="M24" s="42"/>
      <c r="N24" s="79">
        <v>900</v>
      </c>
      <c r="O24" s="80"/>
      <c r="P24" s="81"/>
      <c r="Q24" s="82"/>
      <c r="R24" s="83"/>
      <c r="S24" s="96"/>
      <c r="U24" s="93"/>
    </row>
    <row r="25" spans="1:26">
      <c r="A25" s="15" t="s">
        <v>3</v>
      </c>
      <c r="B25" s="16"/>
      <c r="C25" s="17">
        <v>0</v>
      </c>
      <c r="D25" s="65">
        <f>D4</f>
        <v>507.86</v>
      </c>
      <c r="E25" s="66">
        <f>D25-F25</f>
        <v>218.15000000000003</v>
      </c>
      <c r="F25" s="67">
        <v>289.70999999999998</v>
      </c>
      <c r="G25" s="21">
        <f>E25/D25</f>
        <v>0.42954751309415984</v>
      </c>
      <c r="H25" s="22">
        <f>F25/D25</f>
        <v>0.57045248690584016</v>
      </c>
      <c r="I25" s="65">
        <f>I4</f>
        <v>600.59</v>
      </c>
      <c r="J25" s="66">
        <f>I25-K25</f>
        <v>258.25370000000004</v>
      </c>
      <c r="K25" s="67">
        <f>(I25*O25)</f>
        <v>342.33629999999999</v>
      </c>
      <c r="L25" s="21">
        <f t="shared" ref="L25:L28" si="25">J25/I25</f>
        <v>0.43000000000000005</v>
      </c>
      <c r="M25" s="22">
        <f t="shared" ref="M25:M28" si="26">K25/I25</f>
        <v>0.56999999999999995</v>
      </c>
      <c r="N25" s="247" t="s">
        <v>22</v>
      </c>
      <c r="O25" s="250">
        <f>T25</f>
        <v>0.56999999999999995</v>
      </c>
      <c r="P25" s="253"/>
      <c r="Q25" s="76">
        <f>K25-F25</f>
        <v>52.626300000000015</v>
      </c>
      <c r="R25" s="89">
        <f>(K25-F25)/F25</f>
        <v>0.1816516516516517</v>
      </c>
      <c r="S25" s="94">
        <v>570</v>
      </c>
      <c r="T25" s="95">
        <f>S25/1000</f>
        <v>0.56999999999999995</v>
      </c>
      <c r="U25" s="93"/>
      <c r="Y25" s="27"/>
      <c r="Z25" s="27"/>
    </row>
    <row r="26" spans="1:26">
      <c r="A26" s="15" t="s">
        <v>8</v>
      </c>
      <c r="B26" s="16"/>
      <c r="C26" s="17">
        <v>0</v>
      </c>
      <c r="D26" s="65">
        <f t="shared" ref="D26:D28" si="27">D5</f>
        <v>1015.31</v>
      </c>
      <c r="E26" s="66">
        <f t="shared" ref="E26:E28" si="28">D26-F26</f>
        <v>436.1099999999999</v>
      </c>
      <c r="F26" s="67">
        <v>579.20000000000005</v>
      </c>
      <c r="G26" s="21">
        <f>E26/D26</f>
        <v>0.42953383695620051</v>
      </c>
      <c r="H26" s="22">
        <f>F26/D26</f>
        <v>0.57046616304379949</v>
      </c>
      <c r="I26" s="65">
        <f t="shared" ref="I26:I28" si="29">I5</f>
        <v>1200.69</v>
      </c>
      <c r="J26" s="66">
        <f t="shared" ref="J26:J28" si="30">I26-K26</f>
        <v>515.6966000000001</v>
      </c>
      <c r="K26" s="67">
        <f>((I26-$I$25)*O$28)+K$25</f>
        <v>684.99339999999995</v>
      </c>
      <c r="L26" s="21">
        <f t="shared" si="25"/>
        <v>0.42950020404933836</v>
      </c>
      <c r="M26" s="22">
        <f t="shared" si="26"/>
        <v>0.57049979595066158</v>
      </c>
      <c r="N26" s="248"/>
      <c r="O26" s="251"/>
      <c r="P26" s="254"/>
      <c r="Q26" s="76">
        <f t="shared" ref="Q26:Q28" si="31">K26-F26</f>
        <v>105.79339999999991</v>
      </c>
      <c r="R26" s="89">
        <f>(K26-F26)/F26</f>
        <v>0.18265435082872911</v>
      </c>
      <c r="S26" s="94">
        <v>571</v>
      </c>
      <c r="T26" s="95">
        <f>S26/1000</f>
        <v>0.57099999999999995</v>
      </c>
      <c r="U26" s="93"/>
      <c r="Y26" s="27"/>
      <c r="Z26" s="27"/>
    </row>
    <row r="27" spans="1:26">
      <c r="A27" s="15" t="s">
        <v>9</v>
      </c>
      <c r="B27" s="16"/>
      <c r="C27" s="17">
        <v>0</v>
      </c>
      <c r="D27" s="65">
        <f t="shared" si="27"/>
        <v>914.96</v>
      </c>
      <c r="E27" s="66">
        <f t="shared" si="28"/>
        <v>393.05000000000007</v>
      </c>
      <c r="F27" s="67">
        <v>521.91</v>
      </c>
      <c r="G27" s="21">
        <f>E27/D27</f>
        <v>0.4295816210544724</v>
      </c>
      <c r="H27" s="22">
        <f>F27/D27</f>
        <v>0.5704183789455276</v>
      </c>
      <c r="I27" s="65">
        <f t="shared" si="29"/>
        <v>1082.02</v>
      </c>
      <c r="J27" s="66">
        <f t="shared" si="30"/>
        <v>464.78717000000006</v>
      </c>
      <c r="K27" s="67">
        <f t="shared" ref="K27:K28" si="32">((I27-$I$25)*O$28)+K$25</f>
        <v>617.23282999999992</v>
      </c>
      <c r="L27" s="21">
        <f t="shared" si="25"/>
        <v>0.42955506367719642</v>
      </c>
      <c r="M27" s="22">
        <f t="shared" si="26"/>
        <v>0.57044493632280358</v>
      </c>
      <c r="N27" s="249"/>
      <c r="O27" s="252"/>
      <c r="P27" s="254"/>
      <c r="Q27" s="76">
        <f t="shared" si="31"/>
        <v>95.322829999999954</v>
      </c>
      <c r="R27" s="89">
        <f t="shared" ref="R27:R28" si="33">(K27-F27)/F27</f>
        <v>0.18264227548811091</v>
      </c>
      <c r="S27" s="96"/>
      <c r="T27" s="97"/>
      <c r="U27" s="93"/>
      <c r="Y27" s="27"/>
      <c r="Z27" s="27"/>
    </row>
    <row r="28" spans="1:26">
      <c r="A28" s="15" t="s">
        <v>10</v>
      </c>
      <c r="B28" s="16"/>
      <c r="C28" s="17">
        <v>0</v>
      </c>
      <c r="D28" s="65">
        <f t="shared" si="27"/>
        <v>1523.17</v>
      </c>
      <c r="E28" s="66">
        <f t="shared" si="28"/>
        <v>654.28000000000009</v>
      </c>
      <c r="F28" s="67">
        <v>868.89</v>
      </c>
      <c r="G28" s="21">
        <f>E28/D28</f>
        <v>0.42955152740665853</v>
      </c>
      <c r="H28" s="22">
        <f>F28/D28</f>
        <v>0.57044847259334153</v>
      </c>
      <c r="I28" s="65">
        <f t="shared" si="29"/>
        <v>1801.28</v>
      </c>
      <c r="J28" s="66">
        <f t="shared" si="30"/>
        <v>773.34970999999996</v>
      </c>
      <c r="K28" s="67">
        <f t="shared" si="32"/>
        <v>1027.93029</v>
      </c>
      <c r="L28" s="21">
        <f t="shared" si="25"/>
        <v>0.42933342400959318</v>
      </c>
      <c r="M28" s="22">
        <f t="shared" si="26"/>
        <v>0.57066657599040682</v>
      </c>
      <c r="N28" s="248" t="s">
        <v>23</v>
      </c>
      <c r="O28" s="251">
        <f>T26</f>
        <v>0.57099999999999995</v>
      </c>
      <c r="P28" s="88"/>
      <c r="Q28" s="76">
        <f t="shared" si="31"/>
        <v>159.04029000000003</v>
      </c>
      <c r="R28" s="89">
        <f t="shared" si="33"/>
        <v>0.18303846286641581</v>
      </c>
      <c r="S28" s="96"/>
      <c r="T28" s="97"/>
      <c r="U28" s="93"/>
      <c r="Y28" s="27"/>
      <c r="Z28" s="27"/>
    </row>
    <row r="29" spans="1:26">
      <c r="A29" s="28" t="s">
        <v>11</v>
      </c>
      <c r="B29" s="16"/>
      <c r="C29" s="62">
        <f>SUM(C25:C28)</f>
        <v>0</v>
      </c>
      <c r="D29" s="68">
        <f>(D25*$C25)+(D26*$C26)+(D27*$C27)+(D28*$C28)</f>
        <v>0</v>
      </c>
      <c r="E29" s="69">
        <f>(E25*$C25)+(E26*$C26)+(E27*$C27)+(E28*$C28)</f>
        <v>0</v>
      </c>
      <c r="F29" s="70">
        <f>(F25*$C25)+(F26*$C26)+(F27*$C27)+(F28*$C28)</f>
        <v>0</v>
      </c>
      <c r="G29" s="21" t="str">
        <f>IFERROR(E29/D29,"0%")</f>
        <v>0%</v>
      </c>
      <c r="H29" s="22" t="str">
        <f>IFERROR(F29/E29,"0%")</f>
        <v>0%</v>
      </c>
      <c r="I29" s="68">
        <f>(I25*$C25)+(I26*$C26)+(I27*$C27)+(I28*$C28)</f>
        <v>0</v>
      </c>
      <c r="J29" s="69">
        <f>(J25*$C25)+(J26*$C26)+(J27*$C27)+(J28*$C28)</f>
        <v>0</v>
      </c>
      <c r="K29" s="70">
        <f>(K25*$C25)+(K26*$C26)+(K27*$C27)+(K28*$C28)</f>
        <v>0</v>
      </c>
      <c r="L29" s="21" t="str">
        <f>IFERROR(J29/I29,"0%")</f>
        <v>0%</v>
      </c>
      <c r="M29" s="22" t="str">
        <f>IFERROR(K29/J29,"0%")</f>
        <v>0%</v>
      </c>
      <c r="N29" s="248"/>
      <c r="O29" s="251"/>
      <c r="P29" s="78"/>
      <c r="Q29" s="78">
        <f>(Q25*$C25)+(Q26*$C26)+(Q27*$C27)+(Q28*$C28)</f>
        <v>0</v>
      </c>
      <c r="R29" s="26"/>
      <c r="S29" s="96"/>
      <c r="T29" s="98"/>
      <c r="U29" s="98"/>
      <c r="V29" s="55"/>
      <c r="W29" s="55"/>
      <c r="X29" s="55"/>
      <c r="Y29" s="55"/>
    </row>
    <row r="30" spans="1:26">
      <c r="A30" s="28" t="s">
        <v>12</v>
      </c>
      <c r="B30" s="34"/>
      <c r="C30" s="29"/>
      <c r="D30" s="68">
        <f>D29*12</f>
        <v>0</v>
      </c>
      <c r="E30" s="69">
        <f>E29*12</f>
        <v>0</v>
      </c>
      <c r="F30" s="70">
        <f>F29*12</f>
        <v>0</v>
      </c>
      <c r="G30" s="21" t="str">
        <f>IFERROR(E30/D30,"0%")</f>
        <v>0%</v>
      </c>
      <c r="H30" s="22" t="str">
        <f>IFERROR(F30/E30,"0%")</f>
        <v>0%</v>
      </c>
      <c r="I30" s="68">
        <f>I29*12</f>
        <v>0</v>
      </c>
      <c r="J30" s="74">
        <f>J29*12</f>
        <v>0</v>
      </c>
      <c r="K30" s="70">
        <f>K29*12</f>
        <v>0</v>
      </c>
      <c r="L30" s="21" t="str">
        <f>IFERROR(J30/I30,"0%")</f>
        <v>0%</v>
      </c>
      <c r="M30" s="22" t="str">
        <f>IFERROR(K30/J30,"0%")</f>
        <v>0%</v>
      </c>
      <c r="N30" s="255"/>
      <c r="O30" s="256"/>
      <c r="P30" s="78"/>
      <c r="Q30" s="78">
        <f>Q29*12</f>
        <v>0</v>
      </c>
      <c r="R30" s="26"/>
      <c r="S30" s="98"/>
      <c r="T30" s="98"/>
      <c r="U30" s="98"/>
      <c r="V30" s="55"/>
      <c r="W30" s="55"/>
      <c r="X30" s="55"/>
      <c r="Y30" s="55"/>
    </row>
    <row r="31" spans="1:26" s="51" customFormat="1" hidden="1">
      <c r="A31" s="52"/>
      <c r="B31" s="53"/>
      <c r="C31" s="17"/>
      <c r="D31" s="18"/>
      <c r="E31" s="19"/>
      <c r="F31" s="20"/>
      <c r="G31" s="50"/>
      <c r="H31" s="22"/>
      <c r="I31" s="18"/>
      <c r="J31" s="19"/>
      <c r="K31" s="20"/>
      <c r="L31" s="50"/>
      <c r="M31" s="22"/>
      <c r="N31" s="18"/>
      <c r="O31" s="20"/>
      <c r="P31" s="24"/>
      <c r="Q31" s="25"/>
      <c r="R31" s="26"/>
      <c r="S31" s="93"/>
      <c r="T31" s="93"/>
      <c r="U31" s="93"/>
      <c r="Y31" s="56"/>
    </row>
    <row r="32" spans="1:26" s="51" customFormat="1" hidden="1">
      <c r="A32" s="52"/>
      <c r="B32" s="53"/>
      <c r="C32" s="17"/>
      <c r="D32" s="18"/>
      <c r="E32" s="19"/>
      <c r="F32" s="20"/>
      <c r="G32" s="50"/>
      <c r="H32" s="22"/>
      <c r="I32" s="18"/>
      <c r="J32" s="19"/>
      <c r="K32" s="20"/>
      <c r="L32" s="50"/>
      <c r="M32" s="22"/>
      <c r="N32" s="18"/>
      <c r="O32" s="20"/>
      <c r="P32" s="24"/>
      <c r="Q32" s="25"/>
      <c r="R32" s="26"/>
      <c r="S32" s="93"/>
      <c r="T32" s="93"/>
      <c r="U32" s="93"/>
      <c r="Y32" s="56"/>
    </row>
    <row r="33" spans="1:25" s="51" customFormat="1" hidden="1">
      <c r="A33" s="52"/>
      <c r="B33" s="53"/>
      <c r="C33" s="49"/>
      <c r="D33" s="30"/>
      <c r="E33" s="31"/>
      <c r="F33" s="32"/>
      <c r="G33" s="50"/>
      <c r="H33" s="22"/>
      <c r="I33" s="30"/>
      <c r="J33" s="31"/>
      <c r="K33" s="32"/>
      <c r="L33" s="50"/>
      <c r="M33" s="22"/>
      <c r="N33" s="30"/>
      <c r="O33" s="32"/>
      <c r="P33" s="33"/>
      <c r="Q33" s="25"/>
      <c r="R33" s="26"/>
      <c r="S33" s="93"/>
      <c r="T33" s="93"/>
      <c r="U33" s="93"/>
    </row>
    <row r="34" spans="1:25" s="51" customFormat="1" hidden="1">
      <c r="A34" s="52"/>
      <c r="B34" s="53"/>
      <c r="C34" s="49"/>
      <c r="D34" s="30"/>
      <c r="E34" s="31"/>
      <c r="F34" s="32"/>
      <c r="G34" s="50"/>
      <c r="H34" s="22"/>
      <c r="I34" s="30"/>
      <c r="J34" s="31"/>
      <c r="K34" s="32"/>
      <c r="L34" s="50"/>
      <c r="M34" s="22"/>
      <c r="N34" s="30"/>
      <c r="O34" s="32"/>
      <c r="P34" s="33"/>
      <c r="Q34" s="25"/>
      <c r="R34" s="26"/>
      <c r="S34" s="93"/>
      <c r="T34" s="93"/>
      <c r="U34" s="93"/>
    </row>
    <row r="35" spans="1:25" hidden="1">
      <c r="A35" s="35"/>
      <c r="B35" s="36"/>
      <c r="C35" s="37"/>
      <c r="D35" s="38"/>
      <c r="E35" s="39"/>
      <c r="F35" s="40"/>
      <c r="G35" s="41"/>
      <c r="H35" s="42"/>
      <c r="I35" s="43"/>
      <c r="J35" s="39"/>
      <c r="K35" s="40"/>
      <c r="L35" s="41"/>
      <c r="M35" s="42"/>
      <c r="N35" s="44"/>
      <c r="O35" s="45"/>
      <c r="P35" s="46"/>
      <c r="Q35" s="47"/>
      <c r="R35" s="48"/>
      <c r="U35" s="93"/>
    </row>
    <row r="36" spans="1:25" hidden="1">
      <c r="A36" s="15"/>
      <c r="B36" s="16"/>
      <c r="C36" s="17"/>
      <c r="D36" s="18"/>
      <c r="E36" s="19"/>
      <c r="F36" s="20"/>
      <c r="G36" s="21"/>
      <c r="H36" s="22"/>
      <c r="I36" s="18"/>
      <c r="J36" s="19"/>
      <c r="K36" s="20"/>
      <c r="L36" s="21"/>
      <c r="M36" s="22"/>
      <c r="N36" s="23"/>
      <c r="O36" s="20"/>
      <c r="P36" s="24"/>
      <c r="Q36" s="25"/>
      <c r="R36" s="26"/>
      <c r="U36" s="93"/>
      <c r="Y36" s="27"/>
    </row>
    <row r="37" spans="1:25" hidden="1">
      <c r="A37" s="15"/>
      <c r="B37" s="16"/>
      <c r="C37" s="17"/>
      <c r="D37" s="18"/>
      <c r="E37" s="19"/>
      <c r="F37" s="20"/>
      <c r="G37" s="21"/>
      <c r="H37" s="22"/>
      <c r="I37" s="18"/>
      <c r="J37" s="19"/>
      <c r="K37" s="20"/>
      <c r="L37" s="21"/>
      <c r="M37" s="22"/>
      <c r="N37" s="23"/>
      <c r="O37" s="20"/>
      <c r="P37" s="24"/>
      <c r="Q37" s="25"/>
      <c r="R37" s="26"/>
      <c r="U37" s="93"/>
    </row>
    <row r="38" spans="1:25" hidden="1">
      <c r="A38" s="15"/>
      <c r="B38" s="16"/>
      <c r="C38" s="17"/>
      <c r="D38" s="18"/>
      <c r="E38" s="19"/>
      <c r="F38" s="20"/>
      <c r="G38" s="21"/>
      <c r="H38" s="22"/>
      <c r="I38" s="18"/>
      <c r="J38" s="19"/>
      <c r="K38" s="20"/>
      <c r="L38" s="21"/>
      <c r="M38" s="22"/>
      <c r="N38" s="23"/>
      <c r="O38" s="20"/>
      <c r="P38" s="24"/>
      <c r="Q38" s="25"/>
      <c r="R38" s="26"/>
      <c r="U38" s="93"/>
    </row>
    <row r="39" spans="1:25" hidden="1">
      <c r="A39" s="15"/>
      <c r="B39" s="16"/>
      <c r="C39" s="17"/>
      <c r="D39" s="18"/>
      <c r="E39" s="19"/>
      <c r="F39" s="20"/>
      <c r="G39" s="21"/>
      <c r="H39" s="22"/>
      <c r="I39" s="18"/>
      <c r="J39" s="19"/>
      <c r="K39" s="20"/>
      <c r="L39" s="21"/>
      <c r="M39" s="22"/>
      <c r="N39" s="23"/>
      <c r="O39" s="20"/>
      <c r="P39" s="24"/>
      <c r="Q39" s="25"/>
      <c r="R39" s="26"/>
      <c r="U39" s="93"/>
    </row>
    <row r="40" spans="1:25" s="51" customFormat="1" hidden="1">
      <c r="A40" s="52"/>
      <c r="B40" s="53"/>
      <c r="C40" s="49"/>
      <c r="D40" s="30"/>
      <c r="E40" s="31"/>
      <c r="F40" s="32"/>
      <c r="G40" s="50"/>
      <c r="H40" s="22"/>
      <c r="I40" s="31"/>
      <c r="J40" s="31"/>
      <c r="K40" s="32"/>
      <c r="L40" s="50"/>
      <c r="M40" s="22"/>
      <c r="N40" s="30"/>
      <c r="O40" s="32"/>
      <c r="P40" s="33"/>
      <c r="Q40" s="25"/>
      <c r="R40" s="26"/>
      <c r="S40" s="93"/>
      <c r="T40" s="93"/>
      <c r="U40" s="93"/>
    </row>
    <row r="41" spans="1:25" s="51" customFormat="1" hidden="1">
      <c r="A41" s="52"/>
      <c r="B41" s="53"/>
      <c r="C41" s="49"/>
      <c r="D41" s="30"/>
      <c r="E41" s="31"/>
      <c r="F41" s="32"/>
      <c r="G41" s="50"/>
      <c r="H41" s="22"/>
      <c r="I41" s="30"/>
      <c r="J41" s="31"/>
      <c r="K41" s="32"/>
      <c r="L41" s="50"/>
      <c r="M41" s="22"/>
      <c r="N41" s="30"/>
      <c r="O41" s="32"/>
      <c r="P41" s="33"/>
      <c r="Q41" s="25"/>
      <c r="R41" s="26"/>
      <c r="S41" s="93"/>
      <c r="T41" s="93"/>
      <c r="U41" s="93"/>
    </row>
    <row r="42" spans="1:25" ht="19.5" thickBot="1">
      <c r="A42" s="75" t="s">
        <v>12</v>
      </c>
      <c r="B42" s="54"/>
      <c r="C42" s="54"/>
      <c r="D42" s="54">
        <f>D9+D16+D23+D30</f>
        <v>491088.83999999997</v>
      </c>
      <c r="E42" s="54">
        <f>E9+E16+E23+E30</f>
        <v>403258.09769759991</v>
      </c>
      <c r="F42" s="54">
        <f>F9+F16+F23+F30</f>
        <v>87830.742302400031</v>
      </c>
      <c r="G42" s="54"/>
      <c r="H42" s="54"/>
      <c r="I42" s="54">
        <f>I9+I16+I23+I30</f>
        <v>580754.88000000012</v>
      </c>
      <c r="J42" s="54">
        <f>J9+J16+J23+J30</f>
        <v>518990.87232000008</v>
      </c>
      <c r="K42" s="54">
        <f>K9+K16+K23+K30</f>
        <v>61764.007680000002</v>
      </c>
      <c r="L42" s="54"/>
      <c r="M42" s="54"/>
      <c r="N42" s="54"/>
      <c r="O42" s="54"/>
      <c r="P42" s="54"/>
      <c r="Q42" s="99">
        <f>K42-F42</f>
        <v>-26066.734622400028</v>
      </c>
      <c r="R42" s="92">
        <f>(K42-F42)/F42</f>
        <v>-0.29678372218069865</v>
      </c>
      <c r="S42" s="95"/>
      <c r="U42" s="93"/>
      <c r="Y42" s="57"/>
    </row>
    <row r="43" spans="1:25" ht="20.25">
      <c r="A43" s="59"/>
    </row>
    <row r="44" spans="1:25" ht="20.25">
      <c r="A44" s="60"/>
      <c r="N44" s="57"/>
    </row>
    <row r="45" spans="1:25" ht="20.25">
      <c r="A45" s="61"/>
      <c r="I45" s="58"/>
    </row>
    <row r="46" spans="1:25" ht="20.25">
      <c r="A46" s="61"/>
    </row>
  </sheetData>
  <mergeCells count="27">
    <mergeCell ref="D1:H1"/>
    <mergeCell ref="I1:M1"/>
    <mergeCell ref="N1:R1"/>
    <mergeCell ref="B2:C2"/>
    <mergeCell ref="G2:H2"/>
    <mergeCell ref="L2:M2"/>
    <mergeCell ref="N2:O2"/>
    <mergeCell ref="N21:N23"/>
    <mergeCell ref="O21:O23"/>
    <mergeCell ref="N4:N6"/>
    <mergeCell ref="O4:O6"/>
    <mergeCell ref="P4:P6"/>
    <mergeCell ref="N7:N9"/>
    <mergeCell ref="O7:O9"/>
    <mergeCell ref="N11:N13"/>
    <mergeCell ref="O11:O13"/>
    <mergeCell ref="P11:P13"/>
    <mergeCell ref="N14:N16"/>
    <mergeCell ref="O14:O16"/>
    <mergeCell ref="N18:N20"/>
    <mergeCell ref="O18:O20"/>
    <mergeCell ref="P18:P20"/>
    <mergeCell ref="N25:N27"/>
    <mergeCell ref="O25:O27"/>
    <mergeCell ref="P25:P27"/>
    <mergeCell ref="N28:N30"/>
    <mergeCell ref="O28:O30"/>
  </mergeCells>
  <pageMargins left="0.7" right="0.7" top="0.75" bottom="0.75" header="0.3" footer="0.3"/>
  <pageSetup scale="5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Scroll Bar 1">
              <controlPr defaultSize="0" autoPict="0">
                <anchor moveWithCells="1">
                  <from>
                    <xdr:col>15</xdr:col>
                    <xdr:colOff>9525</xdr:colOff>
                    <xdr:row>24</xdr:row>
                    <xdr:rowOff>9525</xdr:rowOff>
                  </from>
                  <to>
                    <xdr:col>15</xdr:col>
                    <xdr:colOff>685800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Scroll Bar 2">
              <controlPr defaultSize="0" autoPict="0">
                <anchor moveWithCells="1">
                  <from>
                    <xdr:col>15</xdr:col>
                    <xdr:colOff>9525</xdr:colOff>
                    <xdr:row>25</xdr:row>
                    <xdr:rowOff>9525</xdr:rowOff>
                  </from>
                  <to>
                    <xdr:col>15</xdr:col>
                    <xdr:colOff>685800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Scroll Bar 3">
              <controlPr defaultSize="0" autoPict="0">
                <anchor moveWithCells="1">
                  <from>
                    <xdr:col>15</xdr:col>
                    <xdr:colOff>9525</xdr:colOff>
                    <xdr:row>26</xdr:row>
                    <xdr:rowOff>9525</xdr:rowOff>
                  </from>
                  <to>
                    <xdr:col>15</xdr:col>
                    <xdr:colOff>685800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Scroll Bar 4">
              <controlPr defaultSize="0" autoPict="0">
                <anchor moveWithCells="1">
                  <from>
                    <xdr:col>15</xdr:col>
                    <xdr:colOff>9525</xdr:colOff>
                    <xdr:row>27</xdr:row>
                    <xdr:rowOff>9525</xdr:rowOff>
                  </from>
                  <to>
                    <xdr:col>15</xdr:col>
                    <xdr:colOff>685800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Spinner 5">
              <controlPr defaultSize="0" autoPict="0">
                <anchor moveWithCells="1" sizeWithCells="1">
                  <from>
                    <xdr:col>15</xdr:col>
                    <xdr:colOff>9525</xdr:colOff>
                    <xdr:row>3</xdr:row>
                    <xdr:rowOff>9525</xdr:rowOff>
                  </from>
                  <to>
                    <xdr:col>16</xdr:col>
                    <xdr:colOff>0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Spinner 6">
              <controlPr defaultSize="0" autoPict="0">
                <anchor moveWithCells="1" sizeWithCells="1">
                  <from>
                    <xdr:col>15</xdr:col>
                    <xdr:colOff>28575</xdr:colOff>
                    <xdr:row>6</xdr:row>
                    <xdr:rowOff>19050</xdr:rowOff>
                  </from>
                  <to>
                    <xdr:col>16</xdr:col>
                    <xdr:colOff>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Spinner 7">
              <controlPr defaultSize="0" autoPict="0">
                <anchor moveWithCells="1" sizeWithCells="1">
                  <from>
                    <xdr:col>15</xdr:col>
                    <xdr:colOff>9525</xdr:colOff>
                    <xdr:row>10</xdr:row>
                    <xdr:rowOff>9525</xdr:rowOff>
                  </from>
                  <to>
                    <xdr:col>16</xdr:col>
                    <xdr:colOff>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Spinner 8">
              <controlPr defaultSize="0" autoPict="0">
                <anchor moveWithCells="1" sizeWithCells="1">
                  <from>
                    <xdr:col>15</xdr:col>
                    <xdr:colOff>28575</xdr:colOff>
                    <xdr:row>13</xdr:row>
                    <xdr:rowOff>19050</xdr:rowOff>
                  </from>
                  <to>
                    <xdr:col>16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Spinner 9">
              <controlPr defaultSize="0" autoPict="0">
                <anchor moveWithCells="1" sizeWithCells="1">
                  <from>
                    <xdr:col>15</xdr:col>
                    <xdr:colOff>9525</xdr:colOff>
                    <xdr:row>17</xdr:row>
                    <xdr:rowOff>9525</xdr:rowOff>
                  </from>
                  <to>
                    <xdr:col>16</xdr:col>
                    <xdr:colOff>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Spinner 10">
              <controlPr defaultSize="0" autoPict="0">
                <anchor moveWithCells="1" sizeWithCells="1">
                  <from>
                    <xdr:col>15</xdr:col>
                    <xdr:colOff>28575</xdr:colOff>
                    <xdr:row>20</xdr:row>
                    <xdr:rowOff>19050</xdr:rowOff>
                  </from>
                  <to>
                    <xdr:col>16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Spinner 11">
              <controlPr defaultSize="0" autoPict="0">
                <anchor moveWithCells="1" sizeWithCells="1">
                  <from>
                    <xdr:col>15</xdr:col>
                    <xdr:colOff>9525</xdr:colOff>
                    <xdr:row>24</xdr:row>
                    <xdr:rowOff>9525</xdr:rowOff>
                  </from>
                  <to>
                    <xdr:col>16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Spinner 12">
              <controlPr defaultSize="0" autoPict="0">
                <anchor moveWithCells="1" sizeWithCells="1">
                  <from>
                    <xdr:col>15</xdr:col>
                    <xdr:colOff>28575</xdr:colOff>
                    <xdr:row>27</xdr:row>
                    <xdr:rowOff>19050</xdr:rowOff>
                  </from>
                  <to>
                    <xdr:col>16</xdr:col>
                    <xdr:colOff>0</xdr:colOff>
                    <xdr:row>29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77B4D-F765-4380-94B8-7836C5CC149D}">
  <sheetPr>
    <tabColor theme="4"/>
  </sheetPr>
  <dimension ref="A1:Z46"/>
  <sheetViews>
    <sheetView showGridLines="0" topLeftCell="A3" zoomScale="85" zoomScaleNormal="85" zoomScaleSheetLayoutView="100" workbookViewId="0">
      <selection activeCell="E43" sqref="E43"/>
    </sheetView>
  </sheetViews>
  <sheetFormatPr defaultColWidth="6.375" defaultRowHeight="15"/>
  <cols>
    <col min="1" max="1" width="6.375" style="130"/>
    <col min="2" max="2" width="12" style="130" customWidth="1"/>
    <col min="3" max="3" width="6.375" style="130" customWidth="1"/>
    <col min="4" max="6" width="12.75" style="130" customWidth="1"/>
    <col min="7" max="7" width="7.25" style="130" hidden="1" customWidth="1"/>
    <col min="8" max="8" width="6.375" style="130" hidden="1" customWidth="1"/>
    <col min="9" max="11" width="12.75" style="130" customWidth="1"/>
    <col min="12" max="13" width="6.375" style="130" hidden="1" customWidth="1"/>
    <col min="14" max="15" width="13.625" style="130" customWidth="1"/>
    <col min="16" max="16" width="18.375" style="130" customWidth="1"/>
    <col min="17" max="18" width="12.125" style="130" customWidth="1"/>
    <col min="19" max="19" width="8.125" style="129" customWidth="1"/>
    <col min="20" max="20" width="6.375" style="129" customWidth="1"/>
    <col min="21" max="24" width="6.375" style="130" customWidth="1"/>
    <col min="25" max="16384" width="6.375" style="130"/>
  </cols>
  <sheetData>
    <row r="1" spans="1:26" ht="18.75">
      <c r="A1" s="126"/>
      <c r="B1" s="127"/>
      <c r="C1" s="128"/>
      <c r="D1" s="277" t="s">
        <v>13</v>
      </c>
      <c r="E1" s="278"/>
      <c r="F1" s="278"/>
      <c r="G1" s="278"/>
      <c r="H1" s="279"/>
      <c r="I1" s="277" t="s">
        <v>14</v>
      </c>
      <c r="J1" s="278"/>
      <c r="K1" s="278"/>
      <c r="L1" s="278"/>
      <c r="M1" s="279"/>
      <c r="N1" s="277" t="s">
        <v>1</v>
      </c>
      <c r="O1" s="278"/>
      <c r="P1" s="278"/>
      <c r="Q1" s="278"/>
      <c r="R1" s="279"/>
    </row>
    <row r="2" spans="1:26">
      <c r="A2" s="131"/>
      <c r="B2" s="280" t="s">
        <v>2</v>
      </c>
      <c r="C2" s="281"/>
      <c r="D2" s="132" t="s">
        <v>17</v>
      </c>
      <c r="E2" s="133" t="s">
        <v>15</v>
      </c>
      <c r="F2" s="134" t="s">
        <v>16</v>
      </c>
      <c r="G2" s="282" t="s">
        <v>4</v>
      </c>
      <c r="H2" s="283"/>
      <c r="I2" s="132" t="s">
        <v>17</v>
      </c>
      <c r="J2" s="133" t="s">
        <v>15</v>
      </c>
      <c r="K2" s="134" t="s">
        <v>16</v>
      </c>
      <c r="L2" s="282" t="s">
        <v>4</v>
      </c>
      <c r="M2" s="283"/>
      <c r="N2" s="284" t="s">
        <v>16</v>
      </c>
      <c r="O2" s="285"/>
      <c r="P2" s="135" t="s">
        <v>0</v>
      </c>
      <c r="Q2" s="134" t="s">
        <v>24</v>
      </c>
      <c r="R2" s="136" t="s">
        <v>5</v>
      </c>
    </row>
    <row r="3" spans="1:26">
      <c r="A3" s="137" t="s">
        <v>18</v>
      </c>
      <c r="B3" s="138"/>
      <c r="C3" s="139"/>
      <c r="D3" s="140"/>
      <c r="E3" s="141"/>
      <c r="F3" s="142"/>
      <c r="G3" s="142" t="s">
        <v>6</v>
      </c>
      <c r="H3" s="139" t="s">
        <v>7</v>
      </c>
      <c r="I3" s="143"/>
      <c r="J3" s="144"/>
      <c r="K3" s="138"/>
      <c r="L3" s="142" t="s">
        <v>6</v>
      </c>
      <c r="M3" s="139" t="s">
        <v>7</v>
      </c>
      <c r="N3" s="145"/>
      <c r="O3" s="138"/>
      <c r="P3" s="146"/>
      <c r="Q3" s="146"/>
      <c r="R3" s="147"/>
      <c r="U3" s="129"/>
    </row>
    <row r="4" spans="1:26">
      <c r="A4" s="148" t="s">
        <v>3</v>
      </c>
      <c r="B4" s="149"/>
      <c r="C4" s="150">
        <v>27</v>
      </c>
      <c r="D4" s="151">
        <v>874.97</v>
      </c>
      <c r="E4" s="152">
        <f>D4-F4</f>
        <v>770.76</v>
      </c>
      <c r="F4" s="153">
        <v>104.21</v>
      </c>
      <c r="G4" s="154">
        <f t="shared" ref="G4:G9" si="0">E4/D4</f>
        <v>0.88089877367224012</v>
      </c>
      <c r="H4" s="155">
        <f t="shared" ref="H4:H9" si="1">F4/D4</f>
        <v>0.1191012263277598</v>
      </c>
      <c r="I4" s="151">
        <v>874.97</v>
      </c>
      <c r="J4" s="152">
        <f>I4-K4</f>
        <v>787.47299999999996</v>
      </c>
      <c r="K4" s="153">
        <f>(I4*O4)</f>
        <v>87.497000000000014</v>
      </c>
      <c r="L4" s="154">
        <f t="shared" ref="L4:L9" si="2">J4/I4</f>
        <v>0.89999999999999991</v>
      </c>
      <c r="M4" s="155">
        <f t="shared" ref="M4:M9" si="3">K4/I4</f>
        <v>0.10000000000000002</v>
      </c>
      <c r="N4" s="267" t="s">
        <v>22</v>
      </c>
      <c r="O4" s="270">
        <f>T4</f>
        <v>0.1</v>
      </c>
      <c r="P4" s="273"/>
      <c r="Q4" s="156">
        <f>K4-F4</f>
        <v>-16.71299999999998</v>
      </c>
      <c r="R4" s="157">
        <f>(K4-F4)/F4</f>
        <v>-0.1603780827175893</v>
      </c>
      <c r="S4" s="158">
        <v>100</v>
      </c>
      <c r="T4" s="159">
        <f>S4/1000</f>
        <v>0.1</v>
      </c>
      <c r="U4" s="129"/>
      <c r="V4" s="160"/>
      <c r="W4" s="160"/>
      <c r="Y4" s="161"/>
      <c r="Z4" s="161"/>
    </row>
    <row r="5" spans="1:26">
      <c r="A5" s="148" t="s">
        <v>8</v>
      </c>
      <c r="B5" s="149"/>
      <c r="C5" s="150">
        <v>22</v>
      </c>
      <c r="D5" s="151">
        <v>1838.61</v>
      </c>
      <c r="E5" s="152">
        <f>D5-F5</f>
        <v>1523.6299999999999</v>
      </c>
      <c r="F5" s="153">
        <v>314.98</v>
      </c>
      <c r="G5" s="154">
        <f t="shared" si="0"/>
        <v>0.82868580068638809</v>
      </c>
      <c r="H5" s="155">
        <f t="shared" si="1"/>
        <v>0.17131419931361194</v>
      </c>
      <c r="I5" s="151">
        <v>1838.61</v>
      </c>
      <c r="J5" s="152">
        <f t="shared" ref="J5:J7" si="4">I5-K5</f>
        <v>1654.7489999999998</v>
      </c>
      <c r="K5" s="153">
        <f>((I5-$I$4)*O$7)+K$4</f>
        <v>183.86099999999999</v>
      </c>
      <c r="L5" s="154">
        <f t="shared" si="2"/>
        <v>0.89999999999999991</v>
      </c>
      <c r="M5" s="155">
        <f t="shared" si="3"/>
        <v>0.1</v>
      </c>
      <c r="N5" s="268"/>
      <c r="O5" s="271"/>
      <c r="P5" s="274"/>
      <c r="Q5" s="156">
        <f t="shared" ref="Q5:Q7" si="5">K5-F5</f>
        <v>-131.11900000000003</v>
      </c>
      <c r="R5" s="157">
        <f>(K5-F5)/F5</f>
        <v>-0.41627722395072708</v>
      </c>
      <c r="S5" s="158">
        <v>100</v>
      </c>
      <c r="T5" s="159">
        <f>S5/1000</f>
        <v>0.1</v>
      </c>
      <c r="U5" s="129"/>
      <c r="V5" s="160"/>
      <c r="W5" s="160"/>
      <c r="Y5" s="161"/>
      <c r="Z5" s="161"/>
    </row>
    <row r="6" spans="1:26">
      <c r="A6" s="148" t="s">
        <v>9</v>
      </c>
      <c r="B6" s="149"/>
      <c r="C6" s="150">
        <v>6</v>
      </c>
      <c r="D6" s="151">
        <v>1576.05</v>
      </c>
      <c r="E6" s="152">
        <f>D6-F6</f>
        <v>1318.5</v>
      </c>
      <c r="F6" s="153">
        <v>257.55</v>
      </c>
      <c r="G6" s="154">
        <f t="shared" si="0"/>
        <v>0.83658513372037691</v>
      </c>
      <c r="H6" s="155">
        <f t="shared" si="1"/>
        <v>0.16341486627962312</v>
      </c>
      <c r="I6" s="151">
        <v>1576.05</v>
      </c>
      <c r="J6" s="152">
        <f t="shared" si="4"/>
        <v>1418.4449999999999</v>
      </c>
      <c r="K6" s="153">
        <f t="shared" ref="K6:K7" si="6">((I6-$I$4)*O$7)+K$4</f>
        <v>157.60500000000002</v>
      </c>
      <c r="L6" s="154">
        <f t="shared" si="2"/>
        <v>0.9</v>
      </c>
      <c r="M6" s="155">
        <f t="shared" si="3"/>
        <v>0.10000000000000002</v>
      </c>
      <c r="N6" s="269"/>
      <c r="O6" s="272"/>
      <c r="P6" s="274"/>
      <c r="Q6" s="156">
        <f t="shared" si="5"/>
        <v>-99.944999999999993</v>
      </c>
      <c r="R6" s="157">
        <f t="shared" ref="R6:R7" si="7">(K6-F6)/F6</f>
        <v>-0.38806057076295858</v>
      </c>
      <c r="S6" s="162"/>
      <c r="T6" s="163"/>
      <c r="U6" s="129"/>
      <c r="V6" s="160"/>
      <c r="W6" s="160"/>
      <c r="Y6" s="161"/>
      <c r="Z6" s="161"/>
    </row>
    <row r="7" spans="1:26">
      <c r="A7" s="148" t="s">
        <v>10</v>
      </c>
      <c r="B7" s="149"/>
      <c r="C7" s="150">
        <v>91</v>
      </c>
      <c r="D7" s="151">
        <v>2539.1999999999998</v>
      </c>
      <c r="E7" s="152">
        <f>D7-F7</f>
        <v>2070.9899999999998</v>
      </c>
      <c r="F7" s="153">
        <v>468.21</v>
      </c>
      <c r="G7" s="154">
        <f t="shared" si="0"/>
        <v>0.81560727788279774</v>
      </c>
      <c r="H7" s="155">
        <f t="shared" si="1"/>
        <v>0.18439272211720228</v>
      </c>
      <c r="I7" s="151">
        <v>2539.1999999999998</v>
      </c>
      <c r="J7" s="152">
        <f t="shared" si="4"/>
        <v>2285.2799999999997</v>
      </c>
      <c r="K7" s="153">
        <f t="shared" si="6"/>
        <v>253.92000000000002</v>
      </c>
      <c r="L7" s="154">
        <f t="shared" si="2"/>
        <v>0.89999999999999991</v>
      </c>
      <c r="M7" s="155">
        <f t="shared" si="3"/>
        <v>0.10000000000000002</v>
      </c>
      <c r="N7" s="268" t="s">
        <v>23</v>
      </c>
      <c r="O7" s="271">
        <f>T5</f>
        <v>0.1</v>
      </c>
      <c r="P7" s="164"/>
      <c r="Q7" s="156">
        <f t="shared" si="5"/>
        <v>-214.28999999999996</v>
      </c>
      <c r="R7" s="157">
        <f t="shared" si="7"/>
        <v>-0.45767924649195868</v>
      </c>
      <c r="S7" s="162"/>
      <c r="T7" s="163"/>
      <c r="U7" s="129"/>
      <c r="V7" s="160"/>
      <c r="W7" s="160"/>
      <c r="Y7" s="161"/>
      <c r="Z7" s="161"/>
    </row>
    <row r="8" spans="1:26">
      <c r="A8" s="165" t="s">
        <v>11</v>
      </c>
      <c r="B8" s="149"/>
      <c r="C8" s="166">
        <f>SUM(C4:C7)</f>
        <v>146</v>
      </c>
      <c r="D8" s="167">
        <f>(D4*$C4)+(D5*$C5)+(D6*$C6)+(D7*$C7)</f>
        <v>304597.11</v>
      </c>
      <c r="E8" s="168">
        <f>(E4*$C4)+(E5*$C5)+(E6*$C6)+(E7*$C7)</f>
        <v>250701.46999999997</v>
      </c>
      <c r="F8" s="169">
        <f>(F4*$C4)+(F5*$C5)+(F6*$C6)+(F7*$C7)</f>
        <v>53895.64</v>
      </c>
      <c r="G8" s="154">
        <f t="shared" si="0"/>
        <v>0.82305925358254384</v>
      </c>
      <c r="H8" s="155">
        <f t="shared" si="1"/>
        <v>0.17694074641745616</v>
      </c>
      <c r="I8" s="167">
        <f>(I4*$C4)+(I5*$C5)+(I6*$C6)+(I7*$C7)</f>
        <v>304597.11</v>
      </c>
      <c r="J8" s="168">
        <f>(J4*$C4)+(J5*$C5)+(J6*$C6)+(J7*$C7)</f>
        <v>274137.39899999998</v>
      </c>
      <c r="K8" s="169">
        <f>(K4*$C4)+(K5*$C5)+(K6*$C6)+(K7*$C7)</f>
        <v>30459.711000000003</v>
      </c>
      <c r="L8" s="154">
        <f t="shared" si="2"/>
        <v>0.89999999999999991</v>
      </c>
      <c r="M8" s="155">
        <f t="shared" si="3"/>
        <v>0.10000000000000002</v>
      </c>
      <c r="N8" s="268"/>
      <c r="O8" s="271"/>
      <c r="P8" s="170"/>
      <c r="Q8" s="170">
        <f>(Q4*$C4)+(Q5*$C5)+(Q6*$C6)+(Q7*$C7)</f>
        <v>-23435.928999999996</v>
      </c>
      <c r="R8" s="171"/>
      <c r="S8" s="162"/>
      <c r="T8" s="172"/>
      <c r="U8" s="172"/>
      <c r="V8" s="173"/>
      <c r="W8" s="173"/>
      <c r="X8" s="173"/>
      <c r="Y8" s="173"/>
    </row>
    <row r="9" spans="1:26">
      <c r="A9" s="165" t="s">
        <v>12</v>
      </c>
      <c r="B9" s="174"/>
      <c r="C9" s="175"/>
      <c r="D9" s="167">
        <f>D8*12</f>
        <v>3655165.32</v>
      </c>
      <c r="E9" s="168">
        <f>E8*12</f>
        <v>3008417.6399999997</v>
      </c>
      <c r="F9" s="169">
        <f>F8*12</f>
        <v>646747.67999999993</v>
      </c>
      <c r="G9" s="154">
        <f t="shared" si="0"/>
        <v>0.82305925358254384</v>
      </c>
      <c r="H9" s="155">
        <f t="shared" si="1"/>
        <v>0.17694074641745616</v>
      </c>
      <c r="I9" s="167">
        <f>I8*12</f>
        <v>3655165.32</v>
      </c>
      <c r="J9" s="168">
        <f>J8*12</f>
        <v>3289648.7879999997</v>
      </c>
      <c r="K9" s="169">
        <f>K8*12</f>
        <v>365516.53200000001</v>
      </c>
      <c r="L9" s="154">
        <f t="shared" si="2"/>
        <v>0.89999999999999991</v>
      </c>
      <c r="M9" s="155">
        <f t="shared" si="3"/>
        <v>0.1</v>
      </c>
      <c r="N9" s="275"/>
      <c r="O9" s="276"/>
      <c r="P9" s="170"/>
      <c r="Q9" s="170">
        <f>Q8*12</f>
        <v>-281231.14799999993</v>
      </c>
      <c r="R9" s="176"/>
      <c r="S9" s="162"/>
      <c r="T9" s="172"/>
      <c r="U9" s="172"/>
      <c r="V9" s="173"/>
      <c r="W9" s="173"/>
      <c r="X9" s="173"/>
      <c r="Y9" s="173"/>
    </row>
    <row r="10" spans="1:26">
      <c r="A10" s="177" t="s">
        <v>19</v>
      </c>
      <c r="B10" s="178"/>
      <c r="C10" s="179"/>
      <c r="D10" s="180"/>
      <c r="E10" s="181"/>
      <c r="F10" s="182"/>
      <c r="G10" s="183"/>
      <c r="H10" s="184"/>
      <c r="I10" s="185"/>
      <c r="J10" s="181"/>
      <c r="K10" s="182"/>
      <c r="L10" s="183"/>
      <c r="M10" s="184"/>
      <c r="N10" s="186"/>
      <c r="O10" s="187"/>
      <c r="P10" s="188"/>
      <c r="Q10" s="189"/>
      <c r="R10" s="190"/>
      <c r="S10" s="162"/>
      <c r="U10" s="129"/>
    </row>
    <row r="11" spans="1:26">
      <c r="A11" s="148" t="s">
        <v>3</v>
      </c>
      <c r="B11" s="149"/>
      <c r="C11" s="150">
        <v>0</v>
      </c>
      <c r="D11" s="151">
        <f>D4</f>
        <v>874.97</v>
      </c>
      <c r="E11" s="152">
        <f>D11-F11</f>
        <v>578.05999999999995</v>
      </c>
      <c r="F11" s="153">
        <v>296.91000000000003</v>
      </c>
      <c r="G11" s="154">
        <f>E11/D11</f>
        <v>0.66066265129090129</v>
      </c>
      <c r="H11" s="155">
        <f>F11/D11</f>
        <v>0.3393373487090986</v>
      </c>
      <c r="I11" s="151">
        <f>I4</f>
        <v>874.97</v>
      </c>
      <c r="J11" s="152">
        <f>I11-K11</f>
        <v>578.35517000000004</v>
      </c>
      <c r="K11" s="153">
        <f>(I11*O11)</f>
        <v>296.61483000000004</v>
      </c>
      <c r="L11" s="154">
        <f t="shared" ref="L11:L14" si="8">J11/I11</f>
        <v>0.66100000000000003</v>
      </c>
      <c r="M11" s="155">
        <f t="shared" ref="M11:M14" si="9">K11/I11</f>
        <v>0.33900000000000002</v>
      </c>
      <c r="N11" s="267" t="s">
        <v>22</v>
      </c>
      <c r="O11" s="270">
        <f>T11</f>
        <v>0.33900000000000002</v>
      </c>
      <c r="P11" s="273"/>
      <c r="Q11" s="156">
        <f>K11-F11</f>
        <v>-0.29516999999998461</v>
      </c>
      <c r="R11" s="157">
        <f>(K11-F11)/F11</f>
        <v>-9.9413963827417267E-4</v>
      </c>
      <c r="S11" s="158">
        <v>339</v>
      </c>
      <c r="T11" s="159">
        <f>S11/1000</f>
        <v>0.33900000000000002</v>
      </c>
      <c r="U11" s="129"/>
      <c r="W11" s="161"/>
      <c r="Z11" s="161"/>
    </row>
    <row r="12" spans="1:26">
      <c r="A12" s="148" t="s">
        <v>8</v>
      </c>
      <c r="B12" s="149"/>
      <c r="C12" s="150">
        <v>0</v>
      </c>
      <c r="D12" s="151">
        <f t="shared" ref="D12:D14" si="10">D5</f>
        <v>1838.61</v>
      </c>
      <c r="E12" s="152">
        <f t="shared" ref="E12:E14" si="11">D12-F12</f>
        <v>1142.7199999999998</v>
      </c>
      <c r="F12" s="153">
        <v>695.89</v>
      </c>
      <c r="G12" s="154">
        <f>E12/D12</f>
        <v>0.62151299079195688</v>
      </c>
      <c r="H12" s="155">
        <f>F12/D12</f>
        <v>0.37848700920804307</v>
      </c>
      <c r="I12" s="151">
        <f t="shared" ref="I12:I14" si="12">I5</f>
        <v>1838.61</v>
      </c>
      <c r="J12" s="152">
        <f>I12-K12</f>
        <v>1143.0482099999999</v>
      </c>
      <c r="K12" s="153">
        <f>((I12-$I$11)*O$14)+K$11</f>
        <v>695.56178999999997</v>
      </c>
      <c r="L12" s="154">
        <f t="shared" si="8"/>
        <v>0.62169150064450862</v>
      </c>
      <c r="M12" s="155">
        <f t="shared" si="9"/>
        <v>0.37830849935549138</v>
      </c>
      <c r="N12" s="268"/>
      <c r="O12" s="271"/>
      <c r="P12" s="274"/>
      <c r="Q12" s="156">
        <f t="shared" ref="Q12:Q14" si="13">K12-F12</f>
        <v>-0.32821000000001277</v>
      </c>
      <c r="R12" s="157">
        <f>(K12-F12)/F12</f>
        <v>-4.716406328586598E-4</v>
      </c>
      <c r="S12" s="158">
        <v>414</v>
      </c>
      <c r="T12" s="159">
        <f>S12/1000</f>
        <v>0.41399999999999998</v>
      </c>
      <c r="U12" s="129"/>
      <c r="Z12" s="161"/>
    </row>
    <row r="13" spans="1:26">
      <c r="A13" s="148" t="s">
        <v>9</v>
      </c>
      <c r="B13" s="149"/>
      <c r="C13" s="150">
        <v>0</v>
      </c>
      <c r="D13" s="151">
        <f t="shared" si="10"/>
        <v>1576.05</v>
      </c>
      <c r="E13" s="152">
        <f t="shared" si="11"/>
        <v>988.82999999999993</v>
      </c>
      <c r="F13" s="153">
        <v>587.22</v>
      </c>
      <c r="G13" s="154">
        <f>E13/D13</f>
        <v>0.62741029789664027</v>
      </c>
      <c r="H13" s="155">
        <f>F13/D13</f>
        <v>0.37258970210335968</v>
      </c>
      <c r="I13" s="151">
        <f t="shared" si="12"/>
        <v>1576.05</v>
      </c>
      <c r="J13" s="152">
        <f t="shared" ref="J13:J14" si="14">I13-K13</f>
        <v>989.18804999999998</v>
      </c>
      <c r="K13" s="153">
        <f t="shared" ref="K13:K14" si="15">((I13-$I$11)*O$14)+K$11</f>
        <v>586.86194999999998</v>
      </c>
      <c r="L13" s="154">
        <f t="shared" si="8"/>
        <v>0.62763747977538786</v>
      </c>
      <c r="M13" s="155">
        <f t="shared" si="9"/>
        <v>0.37236252022461214</v>
      </c>
      <c r="N13" s="269"/>
      <c r="O13" s="272"/>
      <c r="P13" s="274"/>
      <c r="Q13" s="156">
        <f t="shared" si="13"/>
        <v>-0.35805000000004839</v>
      </c>
      <c r="R13" s="157">
        <f t="shared" ref="R13:R14" si="16">(K13-F13)/F13</f>
        <v>-6.0973740676415714E-4</v>
      </c>
      <c r="S13" s="162"/>
      <c r="T13" s="163"/>
      <c r="U13" s="129"/>
      <c r="Z13" s="161"/>
    </row>
    <row r="14" spans="1:26">
      <c r="A14" s="148" t="s">
        <v>10</v>
      </c>
      <c r="B14" s="149"/>
      <c r="C14" s="150">
        <v>0</v>
      </c>
      <c r="D14" s="151">
        <f t="shared" si="10"/>
        <v>2539.1999999999998</v>
      </c>
      <c r="E14" s="152">
        <f t="shared" si="11"/>
        <v>1553.4199999999998</v>
      </c>
      <c r="F14" s="153">
        <v>985.78</v>
      </c>
      <c r="G14" s="154">
        <f>E14/D14</f>
        <v>0.61177536231884055</v>
      </c>
      <c r="H14" s="155">
        <f>F14/D14</f>
        <v>0.38822463768115945</v>
      </c>
      <c r="I14" s="151">
        <f t="shared" si="12"/>
        <v>2539.1999999999998</v>
      </c>
      <c r="J14" s="152">
        <f t="shared" si="14"/>
        <v>1553.5939499999999</v>
      </c>
      <c r="K14" s="153">
        <f t="shared" si="15"/>
        <v>985.60604999999987</v>
      </c>
      <c r="L14" s="154">
        <f t="shared" si="8"/>
        <v>0.61184386814744807</v>
      </c>
      <c r="M14" s="155">
        <f t="shared" si="9"/>
        <v>0.38815613185255193</v>
      </c>
      <c r="N14" s="268" t="s">
        <v>23</v>
      </c>
      <c r="O14" s="271">
        <f>T12</f>
        <v>0.41399999999999998</v>
      </c>
      <c r="P14" s="164"/>
      <c r="Q14" s="156">
        <f t="shared" si="13"/>
        <v>-0.17395000000010441</v>
      </c>
      <c r="R14" s="157">
        <f t="shared" si="16"/>
        <v>-1.7645925054282337E-4</v>
      </c>
      <c r="S14" s="162"/>
      <c r="T14" s="163"/>
      <c r="U14" s="129"/>
      <c r="Y14" s="161"/>
      <c r="Z14" s="161"/>
    </row>
    <row r="15" spans="1:26">
      <c r="A15" s="165" t="s">
        <v>11</v>
      </c>
      <c r="B15" s="149"/>
      <c r="C15" s="166">
        <f>SUM(C11:C14)</f>
        <v>0</v>
      </c>
      <c r="D15" s="167">
        <f>(D11*$C11)+(D12*$C12)+(D13*$C13)+(D14*$C14)</f>
        <v>0</v>
      </c>
      <c r="E15" s="168">
        <f>(E11*$C11)+(E12*$C12)+(E13*$C13)+(E14*$C14)</f>
        <v>0</v>
      </c>
      <c r="F15" s="169">
        <f>(F11*$C11)+(F12*$C12)+(F13*$C13)+(F14*$C14)</f>
        <v>0</v>
      </c>
      <c r="G15" s="154" t="str">
        <f>IFERROR(E15/D15,"0%")</f>
        <v>0%</v>
      </c>
      <c r="H15" s="155" t="str">
        <f>IFERROR(F15/E15,"0%")</f>
        <v>0%</v>
      </c>
      <c r="I15" s="167">
        <f>(I11*$C11)+(I12*$C12)+(I13*$C13)+(I14*$C14)</f>
        <v>0</v>
      </c>
      <c r="J15" s="168">
        <f>(J11*$C11)+(J12*$C12)+(J13*$C13)+(J14*$C14)</f>
        <v>0</v>
      </c>
      <c r="K15" s="169">
        <f>(K11*$C11)+(K12*$C12)+(K13*$C13)+(K14*$C14)</f>
        <v>0</v>
      </c>
      <c r="L15" s="154" t="str">
        <f>IFERROR(J15/I15,"0%")</f>
        <v>0%</v>
      </c>
      <c r="M15" s="155" t="str">
        <f>IFERROR(K15/J15,"0%")</f>
        <v>0%</v>
      </c>
      <c r="N15" s="268"/>
      <c r="O15" s="271"/>
      <c r="P15" s="170"/>
      <c r="Q15" s="170">
        <f>(Q11*$C11)+(Q12*$C12)+(Q13*$C13)+(Q14*$C14)</f>
        <v>0</v>
      </c>
      <c r="R15" s="176"/>
      <c r="S15" s="162"/>
      <c r="T15" s="172"/>
      <c r="U15" s="172"/>
      <c r="V15" s="173"/>
      <c r="W15" s="173"/>
      <c r="Y15" s="173"/>
    </row>
    <row r="16" spans="1:26">
      <c r="A16" s="165" t="s">
        <v>12</v>
      </c>
      <c r="B16" s="174"/>
      <c r="C16" s="175"/>
      <c r="D16" s="167">
        <f>D15*12</f>
        <v>0</v>
      </c>
      <c r="E16" s="168">
        <f>E15*12</f>
        <v>0</v>
      </c>
      <c r="F16" s="169">
        <f>F15*12</f>
        <v>0</v>
      </c>
      <c r="G16" s="154" t="str">
        <f>IFERROR(E16/D16,"0%")</f>
        <v>0%</v>
      </c>
      <c r="H16" s="155" t="str">
        <f>IFERROR(F16/E16,"0%")</f>
        <v>0%</v>
      </c>
      <c r="I16" s="167">
        <f>I15*12</f>
        <v>0</v>
      </c>
      <c r="J16" s="191">
        <f>J15*12</f>
        <v>0</v>
      </c>
      <c r="K16" s="169">
        <f>K15*12</f>
        <v>0</v>
      </c>
      <c r="L16" s="154" t="str">
        <f>IFERROR(J16/I16,"0%")</f>
        <v>0%</v>
      </c>
      <c r="M16" s="155" t="str">
        <f>IFERROR(K16/J16,"0%")</f>
        <v>0%</v>
      </c>
      <c r="N16" s="275"/>
      <c r="O16" s="276"/>
      <c r="P16" s="170"/>
      <c r="Q16" s="170">
        <f>Q15*12</f>
        <v>0</v>
      </c>
      <c r="R16" s="176"/>
      <c r="S16" s="172"/>
      <c r="T16" s="172"/>
      <c r="U16" s="172"/>
      <c r="V16" s="173"/>
      <c r="W16" s="173"/>
      <c r="X16" s="173"/>
      <c r="Y16" s="173"/>
    </row>
    <row r="17" spans="1:26">
      <c r="A17" s="177" t="s">
        <v>20</v>
      </c>
      <c r="B17" s="178"/>
      <c r="C17" s="179"/>
      <c r="D17" s="180"/>
      <c r="E17" s="181"/>
      <c r="F17" s="182"/>
      <c r="G17" s="183"/>
      <c r="H17" s="184"/>
      <c r="I17" s="185"/>
      <c r="J17" s="181"/>
      <c r="K17" s="182"/>
      <c r="L17" s="183"/>
      <c r="M17" s="184"/>
      <c r="N17" s="186"/>
      <c r="O17" s="187"/>
      <c r="P17" s="188"/>
      <c r="Q17" s="189"/>
      <c r="R17" s="190"/>
      <c r="S17" s="162"/>
      <c r="U17" s="129"/>
    </row>
    <row r="18" spans="1:26">
      <c r="A18" s="148" t="s">
        <v>3</v>
      </c>
      <c r="B18" s="149"/>
      <c r="C18" s="150">
        <v>0</v>
      </c>
      <c r="D18" s="151">
        <f>D4</f>
        <v>874.97</v>
      </c>
      <c r="E18" s="152">
        <f>D18-F18</f>
        <v>474</v>
      </c>
      <c r="F18" s="153">
        <v>400.97</v>
      </c>
      <c r="G18" s="154">
        <f>E18/D18</f>
        <v>0.54173285941232274</v>
      </c>
      <c r="H18" s="155">
        <f>F18/D18</f>
        <v>0.45826714058767731</v>
      </c>
      <c r="I18" s="151">
        <f>I4</f>
        <v>874.97</v>
      </c>
      <c r="J18" s="152">
        <f>I18-K18</f>
        <v>474.23374000000001</v>
      </c>
      <c r="K18" s="153">
        <f>(I18*O18)</f>
        <v>400.73626000000002</v>
      </c>
      <c r="L18" s="154">
        <f t="shared" ref="L18:L21" si="17">J18/I18</f>
        <v>0.54200000000000004</v>
      </c>
      <c r="M18" s="155">
        <f t="shared" ref="M18:M21" si="18">K18/I18</f>
        <v>0.45800000000000002</v>
      </c>
      <c r="N18" s="267" t="s">
        <v>22</v>
      </c>
      <c r="O18" s="270">
        <f>T18</f>
        <v>0.45800000000000002</v>
      </c>
      <c r="P18" s="273"/>
      <c r="Q18" s="156">
        <f>K18-F18</f>
        <v>-0.23374000000001161</v>
      </c>
      <c r="R18" s="157">
        <f>(K18-F18)/F18</f>
        <v>-5.8293637928027433E-4</v>
      </c>
      <c r="S18" s="158">
        <v>458</v>
      </c>
      <c r="T18" s="159">
        <f>S18/1000</f>
        <v>0.45800000000000002</v>
      </c>
      <c r="U18" s="129"/>
      <c r="Y18" s="161"/>
      <c r="Z18" s="161"/>
    </row>
    <row r="19" spans="1:26">
      <c r="A19" s="148" t="s">
        <v>8</v>
      </c>
      <c r="B19" s="149"/>
      <c r="C19" s="150">
        <v>0</v>
      </c>
      <c r="D19" s="151">
        <f t="shared" ref="D19:D21" si="19">D5</f>
        <v>1838.61</v>
      </c>
      <c r="E19" s="152">
        <f t="shared" ref="E19:E21" si="20">D19-F19</f>
        <v>938.38999999999987</v>
      </c>
      <c r="F19" s="153">
        <v>900.22</v>
      </c>
      <c r="G19" s="154">
        <f>E19/D19</f>
        <v>0.51038012411550027</v>
      </c>
      <c r="H19" s="155">
        <f>F19/D19</f>
        <v>0.48961987588449973</v>
      </c>
      <c r="I19" s="151">
        <f t="shared" ref="I19:I21" si="21">I5</f>
        <v>1838.61</v>
      </c>
      <c r="J19" s="152">
        <f t="shared" ref="J19:J21" si="22">I19-K19</f>
        <v>937.74457999999993</v>
      </c>
      <c r="K19" s="153">
        <f>((I19-$I$18)*O$21)+K$18</f>
        <v>900.86541999999997</v>
      </c>
      <c r="L19" s="154">
        <f t="shared" si="17"/>
        <v>0.51002908719086704</v>
      </c>
      <c r="M19" s="155">
        <f t="shared" si="18"/>
        <v>0.48997091280913302</v>
      </c>
      <c r="N19" s="268"/>
      <c r="O19" s="271"/>
      <c r="P19" s="274"/>
      <c r="Q19" s="156">
        <f t="shared" ref="Q19:Q21" si="23">K19-F19</f>
        <v>0.64541999999994459</v>
      </c>
      <c r="R19" s="157">
        <f>(K19-F19)/F19</f>
        <v>7.1695807691447041E-4</v>
      </c>
      <c r="S19" s="158">
        <v>519</v>
      </c>
      <c r="T19" s="159">
        <f>S19/1000</f>
        <v>0.51900000000000002</v>
      </c>
      <c r="U19" s="129"/>
      <c r="Y19" s="161"/>
      <c r="Z19" s="161"/>
    </row>
    <row r="20" spans="1:26">
      <c r="A20" s="148" t="s">
        <v>9</v>
      </c>
      <c r="B20" s="149"/>
      <c r="C20" s="150">
        <v>0</v>
      </c>
      <c r="D20" s="151">
        <f t="shared" si="19"/>
        <v>1576.05</v>
      </c>
      <c r="E20" s="152">
        <f t="shared" si="20"/>
        <v>811.81999999999994</v>
      </c>
      <c r="F20" s="153">
        <v>764.23</v>
      </c>
      <c r="G20" s="154">
        <f>E20/D20</f>
        <v>0.5150978712604295</v>
      </c>
      <c r="H20" s="155">
        <f>F20/D20</f>
        <v>0.48490212873957045</v>
      </c>
      <c r="I20" s="151">
        <f t="shared" si="21"/>
        <v>1576.05</v>
      </c>
      <c r="J20" s="152">
        <f t="shared" si="22"/>
        <v>811.45321999999999</v>
      </c>
      <c r="K20" s="153">
        <f>((I20-$I$18)*O$21)+K$18</f>
        <v>764.59677999999997</v>
      </c>
      <c r="L20" s="154">
        <f t="shared" si="17"/>
        <v>0.51486515021731549</v>
      </c>
      <c r="M20" s="155">
        <f t="shared" si="18"/>
        <v>0.48513484978268456</v>
      </c>
      <c r="N20" s="269"/>
      <c r="O20" s="272"/>
      <c r="P20" s="274"/>
      <c r="Q20" s="156">
        <f t="shared" si="23"/>
        <v>0.36677999999994881</v>
      </c>
      <c r="R20" s="157">
        <f t="shared" ref="R20:R21" si="24">(K20-F20)/F20</f>
        <v>4.7993405126722164E-4</v>
      </c>
      <c r="S20" s="162"/>
      <c r="T20" s="163"/>
      <c r="U20" s="129"/>
      <c r="Y20" s="161"/>
      <c r="Z20" s="161"/>
    </row>
    <row r="21" spans="1:26">
      <c r="A21" s="148" t="s">
        <v>10</v>
      </c>
      <c r="B21" s="149"/>
      <c r="C21" s="150">
        <v>0</v>
      </c>
      <c r="D21" s="151">
        <f t="shared" si="19"/>
        <v>2539.1999999999998</v>
      </c>
      <c r="E21" s="152">
        <f t="shared" si="20"/>
        <v>1276.1599999999999</v>
      </c>
      <c r="F21" s="153">
        <v>1263.04</v>
      </c>
      <c r="G21" s="154">
        <f>E21/D21</f>
        <v>0.50258349086326404</v>
      </c>
      <c r="H21" s="155">
        <f>F21/D21</f>
        <v>0.49741650913673602</v>
      </c>
      <c r="I21" s="151">
        <f t="shared" si="21"/>
        <v>2539.1999999999998</v>
      </c>
      <c r="J21" s="152">
        <f t="shared" si="22"/>
        <v>1274.7283699999998</v>
      </c>
      <c r="K21" s="153">
        <f>((I21-$I$18)*O$21)+K$18</f>
        <v>1264.47163</v>
      </c>
      <c r="L21" s="154">
        <f t="shared" si="17"/>
        <v>0.50201967942659098</v>
      </c>
      <c r="M21" s="155">
        <f t="shared" si="18"/>
        <v>0.49798032057340896</v>
      </c>
      <c r="N21" s="268" t="s">
        <v>23</v>
      </c>
      <c r="O21" s="271">
        <f>T19</f>
        <v>0.51900000000000002</v>
      </c>
      <c r="P21" s="164"/>
      <c r="Q21" s="156">
        <f t="shared" si="23"/>
        <v>1.431630000000041</v>
      </c>
      <c r="R21" s="157">
        <f t="shared" si="24"/>
        <v>1.1334795414238987E-3</v>
      </c>
      <c r="S21" s="162"/>
      <c r="T21" s="163"/>
      <c r="U21" s="129"/>
      <c r="Y21" s="161"/>
      <c r="Z21" s="161"/>
    </row>
    <row r="22" spans="1:26">
      <c r="A22" s="165" t="s">
        <v>11</v>
      </c>
      <c r="B22" s="149"/>
      <c r="C22" s="166">
        <f>SUM(C18:C21)</f>
        <v>0</v>
      </c>
      <c r="D22" s="167">
        <f>(D18*$C18)+(D19*$C19)+(D20*$C20)+(D21*$C21)</f>
        <v>0</v>
      </c>
      <c r="E22" s="168">
        <f>(E18*$C18)+(E19*$C19)+(E20*$C20)+(E21*$C21)</f>
        <v>0</v>
      </c>
      <c r="F22" s="169">
        <f>(F18*$C18)+(F19*$C19)+(F20*$C20)+(F21*$C21)</f>
        <v>0</v>
      </c>
      <c r="G22" s="154" t="str">
        <f>IFERROR(E22/D22,"0%")</f>
        <v>0%</v>
      </c>
      <c r="H22" s="155" t="str">
        <f>IFERROR(F22/E22,"0%")</f>
        <v>0%</v>
      </c>
      <c r="I22" s="167">
        <f>(I18*$C18)+(I19*$C19)+(I20*$C20)+(I21*$C21)</f>
        <v>0</v>
      </c>
      <c r="J22" s="168">
        <f>(J18*$C18)+(J19*$C19)+(J20*$C20)+(J21*$C21)</f>
        <v>0</v>
      </c>
      <c r="K22" s="169">
        <f>(K18*$C18)+(K19*$C19)+(K20*$C20)+(K21*$C21)</f>
        <v>0</v>
      </c>
      <c r="L22" s="154" t="str">
        <f>IFERROR(J22/I22,"0%")</f>
        <v>0%</v>
      </c>
      <c r="M22" s="155" t="str">
        <f>IFERROR(K22/J22,"0%")</f>
        <v>0%</v>
      </c>
      <c r="N22" s="268"/>
      <c r="O22" s="271"/>
      <c r="P22" s="170"/>
      <c r="Q22" s="170">
        <f>(Q18*$C18)+(Q19*$C19)+(Q20*$C20)+(Q21*$C21)</f>
        <v>0</v>
      </c>
      <c r="R22" s="176"/>
      <c r="S22" s="162"/>
      <c r="T22" s="172"/>
      <c r="U22" s="172"/>
      <c r="V22" s="173"/>
      <c r="W22" s="173"/>
      <c r="X22" s="173"/>
      <c r="Y22" s="173"/>
    </row>
    <row r="23" spans="1:26">
      <c r="A23" s="165" t="s">
        <v>12</v>
      </c>
      <c r="B23" s="174"/>
      <c r="C23" s="175"/>
      <c r="D23" s="167">
        <f>D22*12</f>
        <v>0</v>
      </c>
      <c r="E23" s="168">
        <f>E22*12</f>
        <v>0</v>
      </c>
      <c r="F23" s="169">
        <f>F22*12</f>
        <v>0</v>
      </c>
      <c r="G23" s="154" t="str">
        <f>IFERROR(E23/D23,"0%")</f>
        <v>0%</v>
      </c>
      <c r="H23" s="155" t="str">
        <f>IFERROR(F23/E23,"0%")</f>
        <v>0%</v>
      </c>
      <c r="I23" s="167">
        <f>I22*12</f>
        <v>0</v>
      </c>
      <c r="J23" s="191">
        <f>J22*12</f>
        <v>0</v>
      </c>
      <c r="K23" s="169">
        <f>K22*12</f>
        <v>0</v>
      </c>
      <c r="L23" s="154" t="str">
        <f>IFERROR(J23/I23,"0%")</f>
        <v>0%</v>
      </c>
      <c r="M23" s="155" t="str">
        <f>IFERROR(K23/J23,"0%")</f>
        <v>0%</v>
      </c>
      <c r="N23" s="275"/>
      <c r="O23" s="276"/>
      <c r="P23" s="170"/>
      <c r="Q23" s="170">
        <f>Q22*12</f>
        <v>0</v>
      </c>
      <c r="R23" s="176"/>
      <c r="S23" s="172"/>
      <c r="T23" s="172"/>
      <c r="U23" s="172"/>
      <c r="V23" s="173"/>
      <c r="W23" s="173"/>
      <c r="X23" s="173"/>
      <c r="Y23" s="173"/>
    </row>
    <row r="24" spans="1:26">
      <c r="A24" s="177" t="s">
        <v>21</v>
      </c>
      <c r="B24" s="178"/>
      <c r="C24" s="179"/>
      <c r="D24" s="180"/>
      <c r="E24" s="181"/>
      <c r="F24" s="182"/>
      <c r="G24" s="183"/>
      <c r="H24" s="184"/>
      <c r="I24" s="185"/>
      <c r="J24" s="181"/>
      <c r="K24" s="182"/>
      <c r="L24" s="183"/>
      <c r="M24" s="184"/>
      <c r="N24" s="186"/>
      <c r="O24" s="187"/>
      <c r="P24" s="188"/>
      <c r="Q24" s="189"/>
      <c r="R24" s="190"/>
      <c r="S24" s="162"/>
      <c r="U24" s="129"/>
    </row>
    <row r="25" spans="1:26">
      <c r="A25" s="148" t="s">
        <v>3</v>
      </c>
      <c r="B25" s="149"/>
      <c r="C25" s="150">
        <v>0</v>
      </c>
      <c r="D25" s="151">
        <f>D4</f>
        <v>874.97</v>
      </c>
      <c r="E25" s="152">
        <f>D25-F25</f>
        <v>385.37</v>
      </c>
      <c r="F25" s="153">
        <v>489.6</v>
      </c>
      <c r="G25" s="154">
        <f>E25/D25</f>
        <v>0.44043795787284135</v>
      </c>
      <c r="H25" s="155">
        <f>F25/D25</f>
        <v>0.55956204212715865</v>
      </c>
      <c r="I25" s="151">
        <f>I4</f>
        <v>874.97</v>
      </c>
      <c r="J25" s="152">
        <f>I25-K25</f>
        <v>384.98679999999996</v>
      </c>
      <c r="K25" s="153">
        <f>(I25*O25)</f>
        <v>489.98320000000007</v>
      </c>
      <c r="L25" s="154">
        <f t="shared" ref="L25:L28" si="25">J25/I25</f>
        <v>0.43999999999999995</v>
      </c>
      <c r="M25" s="155">
        <f t="shared" ref="M25:M28" si="26">K25/I25</f>
        <v>0.56000000000000005</v>
      </c>
      <c r="N25" s="267" t="s">
        <v>22</v>
      </c>
      <c r="O25" s="270">
        <f>T25</f>
        <v>0.56000000000000005</v>
      </c>
      <c r="P25" s="273"/>
      <c r="Q25" s="156">
        <f>K25-F25</f>
        <v>0.38320000000004484</v>
      </c>
      <c r="R25" s="157">
        <f>(K25-F25)/F25</f>
        <v>7.8267973856218308E-4</v>
      </c>
      <c r="S25" s="158">
        <v>560</v>
      </c>
      <c r="T25" s="159">
        <f>S25/1000</f>
        <v>0.56000000000000005</v>
      </c>
      <c r="U25" s="129"/>
      <c r="Y25" s="161"/>
      <c r="Z25" s="161"/>
    </row>
    <row r="26" spans="1:26">
      <c r="A26" s="148" t="s">
        <v>8</v>
      </c>
      <c r="B26" s="149"/>
      <c r="C26" s="150">
        <v>0</v>
      </c>
      <c r="D26" s="151">
        <f t="shared" ref="D26:D28" si="27">D5</f>
        <v>1838.61</v>
      </c>
      <c r="E26" s="152">
        <f t="shared" ref="E26:E28" si="28">D26-F26</f>
        <v>761.81</v>
      </c>
      <c r="F26" s="153">
        <v>1076.8</v>
      </c>
      <c r="G26" s="154">
        <f>E26/D26</f>
        <v>0.41434018089752583</v>
      </c>
      <c r="H26" s="155">
        <f>F26/D26</f>
        <v>0.58565981910247411</v>
      </c>
      <c r="I26" s="151">
        <f t="shared" ref="I26:I28" si="29">I5</f>
        <v>1838.61</v>
      </c>
      <c r="J26" s="152">
        <f t="shared" ref="J26:J28" si="30">I26-K26</f>
        <v>761.77003999999988</v>
      </c>
      <c r="K26" s="153">
        <f>((I26-$I$25)*O$28)+K$25</f>
        <v>1076.83996</v>
      </c>
      <c r="L26" s="154">
        <f t="shared" si="25"/>
        <v>0.41431844708774557</v>
      </c>
      <c r="M26" s="155">
        <f t="shared" si="26"/>
        <v>0.58568155291225443</v>
      </c>
      <c r="N26" s="268"/>
      <c r="O26" s="271"/>
      <c r="P26" s="274"/>
      <c r="Q26" s="156">
        <f t="shared" ref="Q26:Q28" si="31">K26-F26</f>
        <v>3.9960000000064611E-2</v>
      </c>
      <c r="R26" s="157">
        <f>(K26-F26)/F26</f>
        <v>3.7109955423536971E-5</v>
      </c>
      <c r="S26" s="158">
        <v>609</v>
      </c>
      <c r="T26" s="159">
        <f>S26/1000</f>
        <v>0.60899999999999999</v>
      </c>
      <c r="U26" s="129"/>
      <c r="Y26" s="161"/>
      <c r="Z26" s="161"/>
    </row>
    <row r="27" spans="1:26">
      <c r="A27" s="148" t="s">
        <v>9</v>
      </c>
      <c r="B27" s="149"/>
      <c r="C27" s="150">
        <v>0</v>
      </c>
      <c r="D27" s="151">
        <f t="shared" si="27"/>
        <v>1576.05</v>
      </c>
      <c r="E27" s="152">
        <f t="shared" si="28"/>
        <v>659.21999999999991</v>
      </c>
      <c r="F27" s="153">
        <v>916.83</v>
      </c>
      <c r="G27" s="154">
        <f>E27/D27</f>
        <v>0.41827353193109351</v>
      </c>
      <c r="H27" s="155">
        <f>F27/D27</f>
        <v>0.58172646806890649</v>
      </c>
      <c r="I27" s="151">
        <f t="shared" si="29"/>
        <v>1576.05</v>
      </c>
      <c r="J27" s="152">
        <f t="shared" si="30"/>
        <v>659.10907999999995</v>
      </c>
      <c r="K27" s="153">
        <f t="shared" ref="K27:K28" si="32">((I27-$I$25)*O$28)+K$25</f>
        <v>916.94092000000001</v>
      </c>
      <c r="L27" s="154">
        <f t="shared" si="25"/>
        <v>0.41820315345325337</v>
      </c>
      <c r="M27" s="155">
        <f t="shared" si="26"/>
        <v>0.58179684654674668</v>
      </c>
      <c r="N27" s="269"/>
      <c r="O27" s="272"/>
      <c r="P27" s="274"/>
      <c r="Q27" s="156">
        <f t="shared" si="31"/>
        <v>0.1109199999999646</v>
      </c>
      <c r="R27" s="157">
        <f t="shared" ref="R27:R28" si="33">(K27-F27)/F27</f>
        <v>1.2098207955669492E-4</v>
      </c>
      <c r="S27" s="162"/>
      <c r="T27" s="163"/>
      <c r="U27" s="129"/>
      <c r="Y27" s="161"/>
      <c r="Z27" s="161"/>
    </row>
    <row r="28" spans="1:26">
      <c r="A28" s="148" t="s">
        <v>10</v>
      </c>
      <c r="B28" s="149"/>
      <c r="C28" s="150">
        <v>0</v>
      </c>
      <c r="D28" s="151">
        <f t="shared" si="27"/>
        <v>2539.1999999999998</v>
      </c>
      <c r="E28" s="152">
        <f t="shared" si="28"/>
        <v>1035.6099999999999</v>
      </c>
      <c r="F28" s="153">
        <v>1503.59</v>
      </c>
      <c r="G28" s="154">
        <f>E28/D28</f>
        <v>0.40784892879647133</v>
      </c>
      <c r="H28" s="155">
        <f>F28/D28</f>
        <v>0.59215107120352872</v>
      </c>
      <c r="I28" s="151">
        <f t="shared" si="29"/>
        <v>2539.1999999999998</v>
      </c>
      <c r="J28" s="152">
        <f t="shared" si="30"/>
        <v>1035.7007299999998</v>
      </c>
      <c r="K28" s="153">
        <f t="shared" si="32"/>
        <v>1503.49927</v>
      </c>
      <c r="L28" s="154">
        <f t="shared" si="25"/>
        <v>0.40788466052299932</v>
      </c>
      <c r="M28" s="155">
        <f t="shared" si="26"/>
        <v>0.59211533947700068</v>
      </c>
      <c r="N28" s="268" t="s">
        <v>23</v>
      </c>
      <c r="O28" s="271">
        <f>T26</f>
        <v>0.60899999999999999</v>
      </c>
      <c r="P28" s="164"/>
      <c r="Q28" s="156">
        <f t="shared" si="31"/>
        <v>-9.0729999999894062E-2</v>
      </c>
      <c r="R28" s="157">
        <f t="shared" si="33"/>
        <v>-6.0342247554116528E-5</v>
      </c>
      <c r="S28" s="162"/>
      <c r="T28" s="163"/>
      <c r="U28" s="129"/>
      <c r="Y28" s="161"/>
      <c r="Z28" s="161"/>
    </row>
    <row r="29" spans="1:26">
      <c r="A29" s="165" t="s">
        <v>11</v>
      </c>
      <c r="B29" s="149"/>
      <c r="C29" s="166">
        <f>SUM(C25:C28)</f>
        <v>0</v>
      </c>
      <c r="D29" s="167">
        <f>(D25*$C25)+(D26*$C26)+(D27*$C27)+(D28*$C28)</f>
        <v>0</v>
      </c>
      <c r="E29" s="168">
        <f>(E25*$C25)+(E26*$C26)+(E27*$C27)+(E28*$C28)</f>
        <v>0</v>
      </c>
      <c r="F29" s="169">
        <f>(F25*$C25)+(F26*$C26)+(F27*$C27)+(F28*$C28)</f>
        <v>0</v>
      </c>
      <c r="G29" s="154" t="str">
        <f>IFERROR(E29/D29,"0%")</f>
        <v>0%</v>
      </c>
      <c r="H29" s="155" t="str">
        <f>IFERROR(F29/E29,"0%")</f>
        <v>0%</v>
      </c>
      <c r="I29" s="167">
        <f>(I25*$C25)+(I26*$C26)+(I27*$C27)+(I28*$C28)</f>
        <v>0</v>
      </c>
      <c r="J29" s="168">
        <f>(J25*$C25)+(J26*$C26)+(J27*$C27)+(J28*$C28)</f>
        <v>0</v>
      </c>
      <c r="K29" s="169">
        <f>(K25*$C25)+(K26*$C26)+(K27*$C27)+(K28*$C28)</f>
        <v>0</v>
      </c>
      <c r="L29" s="154" t="str">
        <f>IFERROR(J29/I29,"0%")</f>
        <v>0%</v>
      </c>
      <c r="M29" s="155" t="str">
        <f>IFERROR(K29/J29,"0%")</f>
        <v>0%</v>
      </c>
      <c r="N29" s="268"/>
      <c r="O29" s="271"/>
      <c r="P29" s="170"/>
      <c r="Q29" s="170">
        <f>(Q25*$C25)+(Q26*$C26)+(Q27*$C27)+(Q28*$C28)</f>
        <v>0</v>
      </c>
      <c r="R29" s="192"/>
      <c r="S29" s="162"/>
      <c r="T29" s="172"/>
      <c r="U29" s="172"/>
      <c r="V29" s="173"/>
      <c r="W29" s="173"/>
      <c r="X29" s="173"/>
      <c r="Y29" s="173"/>
    </row>
    <row r="30" spans="1:26">
      <c r="A30" s="165" t="s">
        <v>12</v>
      </c>
      <c r="B30" s="174"/>
      <c r="C30" s="175"/>
      <c r="D30" s="167">
        <f>D29*12</f>
        <v>0</v>
      </c>
      <c r="E30" s="168">
        <f>E29*12</f>
        <v>0</v>
      </c>
      <c r="F30" s="169">
        <f>F29*12</f>
        <v>0</v>
      </c>
      <c r="G30" s="154" t="str">
        <f>IFERROR(E30/D30,"0%")</f>
        <v>0%</v>
      </c>
      <c r="H30" s="155" t="str">
        <f>IFERROR(F30/E30,"0%")</f>
        <v>0%</v>
      </c>
      <c r="I30" s="167">
        <f>I29*12</f>
        <v>0</v>
      </c>
      <c r="J30" s="191">
        <f>J29*12</f>
        <v>0</v>
      </c>
      <c r="K30" s="169">
        <f>K29*12</f>
        <v>0</v>
      </c>
      <c r="L30" s="154" t="str">
        <f>IFERROR(J30/I30,"0%")</f>
        <v>0%</v>
      </c>
      <c r="M30" s="155" t="str">
        <f>IFERROR(K30/J30,"0%")</f>
        <v>0%</v>
      </c>
      <c r="N30" s="275"/>
      <c r="O30" s="276"/>
      <c r="P30" s="170"/>
      <c r="Q30" s="170">
        <f>Q29*12</f>
        <v>0</v>
      </c>
      <c r="R30" s="192"/>
      <c r="S30" s="172"/>
      <c r="T30" s="172"/>
      <c r="U30" s="172"/>
      <c r="V30" s="173"/>
      <c r="W30" s="173"/>
      <c r="X30" s="173"/>
      <c r="Y30" s="173"/>
    </row>
    <row r="31" spans="1:26" s="160" customFormat="1" hidden="1">
      <c r="A31" s="193"/>
      <c r="B31" s="194"/>
      <c r="C31" s="150"/>
      <c r="D31" s="195"/>
      <c r="E31" s="196"/>
      <c r="F31" s="197"/>
      <c r="G31" s="198"/>
      <c r="H31" s="155"/>
      <c r="I31" s="195"/>
      <c r="J31" s="196"/>
      <c r="K31" s="197"/>
      <c r="L31" s="198"/>
      <c r="M31" s="155"/>
      <c r="N31" s="195"/>
      <c r="O31" s="197"/>
      <c r="P31" s="199"/>
      <c r="Q31" s="200"/>
      <c r="R31" s="192"/>
      <c r="S31" s="129"/>
      <c r="T31" s="129"/>
      <c r="U31" s="129"/>
      <c r="Y31" s="201"/>
    </row>
    <row r="32" spans="1:26" s="160" customFormat="1" hidden="1">
      <c r="A32" s="193"/>
      <c r="B32" s="194"/>
      <c r="C32" s="150"/>
      <c r="D32" s="195"/>
      <c r="E32" s="196"/>
      <c r="F32" s="197"/>
      <c r="G32" s="198"/>
      <c r="H32" s="155"/>
      <c r="I32" s="195"/>
      <c r="J32" s="196"/>
      <c r="K32" s="197"/>
      <c r="L32" s="198"/>
      <c r="M32" s="155"/>
      <c r="N32" s="195"/>
      <c r="O32" s="197"/>
      <c r="P32" s="199"/>
      <c r="Q32" s="200"/>
      <c r="R32" s="192"/>
      <c r="S32" s="129"/>
      <c r="T32" s="129"/>
      <c r="U32" s="129"/>
      <c r="Y32" s="201"/>
    </row>
    <row r="33" spans="1:25" s="160" customFormat="1" hidden="1">
      <c r="A33" s="193"/>
      <c r="B33" s="194"/>
      <c r="C33" s="202"/>
      <c r="D33" s="203"/>
      <c r="E33" s="204"/>
      <c r="F33" s="205"/>
      <c r="G33" s="198"/>
      <c r="H33" s="155"/>
      <c r="I33" s="203"/>
      <c r="J33" s="204"/>
      <c r="K33" s="205"/>
      <c r="L33" s="198"/>
      <c r="M33" s="155"/>
      <c r="N33" s="203"/>
      <c r="O33" s="205"/>
      <c r="P33" s="206"/>
      <c r="Q33" s="200"/>
      <c r="R33" s="192"/>
      <c r="S33" s="129"/>
      <c r="T33" s="129"/>
      <c r="U33" s="129"/>
    </row>
    <row r="34" spans="1:25" s="160" customFormat="1" hidden="1">
      <c r="A34" s="193"/>
      <c r="B34" s="194"/>
      <c r="C34" s="202"/>
      <c r="D34" s="203"/>
      <c r="E34" s="204"/>
      <c r="F34" s="205"/>
      <c r="G34" s="198"/>
      <c r="H34" s="155"/>
      <c r="I34" s="203"/>
      <c r="J34" s="204"/>
      <c r="K34" s="205"/>
      <c r="L34" s="198"/>
      <c r="M34" s="155"/>
      <c r="N34" s="203"/>
      <c r="O34" s="205"/>
      <c r="P34" s="206"/>
      <c r="Q34" s="200"/>
      <c r="R34" s="192"/>
      <c r="S34" s="129"/>
      <c r="T34" s="129"/>
      <c r="U34" s="129"/>
    </row>
    <row r="35" spans="1:25" hidden="1">
      <c r="A35" s="177"/>
      <c r="B35" s="178"/>
      <c r="C35" s="179"/>
      <c r="D35" s="207"/>
      <c r="E35" s="208"/>
      <c r="F35" s="209"/>
      <c r="G35" s="183"/>
      <c r="H35" s="184"/>
      <c r="I35" s="185"/>
      <c r="J35" s="208"/>
      <c r="K35" s="209"/>
      <c r="L35" s="183"/>
      <c r="M35" s="184"/>
      <c r="N35" s="210"/>
      <c r="O35" s="211"/>
      <c r="P35" s="212"/>
      <c r="Q35" s="213"/>
      <c r="R35" s="214"/>
      <c r="U35" s="129"/>
    </row>
    <row r="36" spans="1:25" hidden="1">
      <c r="A36" s="148"/>
      <c r="B36" s="149"/>
      <c r="C36" s="150"/>
      <c r="D36" s="195"/>
      <c r="E36" s="196"/>
      <c r="F36" s="197"/>
      <c r="G36" s="154"/>
      <c r="H36" s="155"/>
      <c r="I36" s="195"/>
      <c r="J36" s="196"/>
      <c r="K36" s="197"/>
      <c r="L36" s="154"/>
      <c r="M36" s="155"/>
      <c r="N36" s="215"/>
      <c r="O36" s="197"/>
      <c r="P36" s="199"/>
      <c r="Q36" s="200"/>
      <c r="R36" s="192"/>
      <c r="U36" s="129"/>
      <c r="Y36" s="161"/>
    </row>
    <row r="37" spans="1:25" hidden="1">
      <c r="A37" s="148"/>
      <c r="B37" s="149"/>
      <c r="C37" s="150"/>
      <c r="D37" s="195"/>
      <c r="E37" s="196"/>
      <c r="F37" s="197"/>
      <c r="G37" s="154"/>
      <c r="H37" s="155"/>
      <c r="I37" s="195"/>
      <c r="J37" s="196"/>
      <c r="K37" s="197"/>
      <c r="L37" s="154"/>
      <c r="M37" s="155"/>
      <c r="N37" s="215"/>
      <c r="O37" s="197"/>
      <c r="P37" s="199"/>
      <c r="Q37" s="200"/>
      <c r="R37" s="192"/>
      <c r="U37" s="129"/>
    </row>
    <row r="38" spans="1:25" hidden="1">
      <c r="A38" s="148"/>
      <c r="B38" s="149"/>
      <c r="C38" s="150"/>
      <c r="D38" s="195"/>
      <c r="E38" s="196"/>
      <c r="F38" s="197"/>
      <c r="G38" s="154"/>
      <c r="H38" s="155"/>
      <c r="I38" s="195"/>
      <c r="J38" s="196"/>
      <c r="K38" s="197"/>
      <c r="L38" s="154"/>
      <c r="M38" s="155"/>
      <c r="N38" s="215"/>
      <c r="O38" s="197"/>
      <c r="P38" s="199"/>
      <c r="Q38" s="200"/>
      <c r="R38" s="192"/>
      <c r="U38" s="129"/>
    </row>
    <row r="39" spans="1:25" hidden="1">
      <c r="A39" s="148"/>
      <c r="B39" s="149"/>
      <c r="C39" s="150"/>
      <c r="D39" s="195"/>
      <c r="E39" s="196"/>
      <c r="F39" s="197"/>
      <c r="G39" s="154"/>
      <c r="H39" s="155"/>
      <c r="I39" s="195"/>
      <c r="J39" s="196"/>
      <c r="K39" s="197"/>
      <c r="L39" s="154"/>
      <c r="M39" s="155"/>
      <c r="N39" s="215"/>
      <c r="O39" s="197"/>
      <c r="P39" s="199"/>
      <c r="Q39" s="200"/>
      <c r="R39" s="192"/>
      <c r="U39" s="129"/>
    </row>
    <row r="40" spans="1:25" s="160" customFormat="1" hidden="1">
      <c r="A40" s="193"/>
      <c r="B40" s="194"/>
      <c r="C40" s="202"/>
      <c r="D40" s="203"/>
      <c r="E40" s="204"/>
      <c r="F40" s="205"/>
      <c r="G40" s="198"/>
      <c r="H40" s="155"/>
      <c r="I40" s="204"/>
      <c r="J40" s="204"/>
      <c r="K40" s="205"/>
      <c r="L40" s="198"/>
      <c r="M40" s="155"/>
      <c r="N40" s="203"/>
      <c r="O40" s="205"/>
      <c r="P40" s="206"/>
      <c r="Q40" s="200"/>
      <c r="R40" s="192"/>
      <c r="S40" s="129"/>
      <c r="T40" s="129"/>
      <c r="U40" s="129"/>
    </row>
    <row r="41" spans="1:25" s="160" customFormat="1" hidden="1">
      <c r="A41" s="193"/>
      <c r="B41" s="194"/>
      <c r="C41" s="202"/>
      <c r="D41" s="203"/>
      <c r="E41" s="204"/>
      <c r="F41" s="205"/>
      <c r="G41" s="198"/>
      <c r="H41" s="155"/>
      <c r="I41" s="203"/>
      <c r="J41" s="204"/>
      <c r="K41" s="205"/>
      <c r="L41" s="198"/>
      <c r="M41" s="155"/>
      <c r="N41" s="203"/>
      <c r="O41" s="205"/>
      <c r="P41" s="206"/>
      <c r="Q41" s="200"/>
      <c r="R41" s="192"/>
      <c r="S41" s="129"/>
      <c r="T41" s="129"/>
      <c r="U41" s="129"/>
    </row>
    <row r="42" spans="1:25" ht="19.5" thickBot="1">
      <c r="A42" s="216" t="s">
        <v>12</v>
      </c>
      <c r="B42" s="217"/>
      <c r="C42" s="217"/>
      <c r="D42" s="217">
        <f>D9+D16+D23+D30</f>
        <v>3655165.32</v>
      </c>
      <c r="E42" s="217">
        <f>E9+E16+E23+E30</f>
        <v>3008417.6399999997</v>
      </c>
      <c r="F42" s="217">
        <f>F9+F16+F23+F30</f>
        <v>646747.67999999993</v>
      </c>
      <c r="G42" s="217"/>
      <c r="H42" s="217"/>
      <c r="I42" s="217">
        <f>I9+I16+I23+I30</f>
        <v>3655165.32</v>
      </c>
      <c r="J42" s="217">
        <f>J9+J16+J23+J30</f>
        <v>3289648.7879999997</v>
      </c>
      <c r="K42" s="217">
        <f>K9+K16+K23+K30</f>
        <v>365516.53200000001</v>
      </c>
      <c r="L42" s="217"/>
      <c r="M42" s="217"/>
      <c r="N42" s="217"/>
      <c r="O42" s="217"/>
      <c r="P42" s="217"/>
      <c r="Q42" s="218">
        <f>K42-F42</f>
        <v>-281231.14799999993</v>
      </c>
      <c r="R42" s="219">
        <f>(K42-F42)/F42</f>
        <v>-0.43483905191588773</v>
      </c>
      <c r="S42" s="159"/>
      <c r="U42" s="129"/>
      <c r="Y42" s="220"/>
    </row>
    <row r="43" spans="1:25" ht="20.25">
      <c r="A43" s="59"/>
    </row>
    <row r="44" spans="1:25" ht="20.25">
      <c r="A44" s="60"/>
      <c r="N44" s="220"/>
    </row>
    <row r="45" spans="1:25" ht="20.25">
      <c r="A45" s="61"/>
    </row>
    <row r="46" spans="1:25" ht="20.25">
      <c r="A46" s="61"/>
    </row>
  </sheetData>
  <mergeCells count="27">
    <mergeCell ref="D1:H1"/>
    <mergeCell ref="I1:M1"/>
    <mergeCell ref="N1:R1"/>
    <mergeCell ref="B2:C2"/>
    <mergeCell ref="G2:H2"/>
    <mergeCell ref="L2:M2"/>
    <mergeCell ref="N2:O2"/>
    <mergeCell ref="N21:N23"/>
    <mergeCell ref="O21:O23"/>
    <mergeCell ref="N4:N6"/>
    <mergeCell ref="O4:O6"/>
    <mergeCell ref="P4:P6"/>
    <mergeCell ref="N7:N9"/>
    <mergeCell ref="O7:O9"/>
    <mergeCell ref="N11:N13"/>
    <mergeCell ref="O11:O13"/>
    <mergeCell ref="P11:P13"/>
    <mergeCell ref="N14:N16"/>
    <mergeCell ref="O14:O16"/>
    <mergeCell ref="N18:N20"/>
    <mergeCell ref="O18:O20"/>
    <mergeCell ref="P18:P20"/>
    <mergeCell ref="N25:N27"/>
    <mergeCell ref="O25:O27"/>
    <mergeCell ref="P25:P27"/>
    <mergeCell ref="N28:N30"/>
    <mergeCell ref="O28:O30"/>
  </mergeCells>
  <pageMargins left="0.7" right="0.7" top="0.75" bottom="0.75" header="0.3" footer="0.3"/>
  <pageSetup scale="5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Scroll Bar 1">
              <controlPr defaultSize="0" autoPict="0">
                <anchor moveWithCells="1">
                  <from>
                    <xdr:col>15</xdr:col>
                    <xdr:colOff>9525</xdr:colOff>
                    <xdr:row>24</xdr:row>
                    <xdr:rowOff>9525</xdr:rowOff>
                  </from>
                  <to>
                    <xdr:col>15</xdr:col>
                    <xdr:colOff>685800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Scroll Bar 2">
              <controlPr defaultSize="0" autoPict="0">
                <anchor moveWithCells="1">
                  <from>
                    <xdr:col>15</xdr:col>
                    <xdr:colOff>9525</xdr:colOff>
                    <xdr:row>25</xdr:row>
                    <xdr:rowOff>9525</xdr:rowOff>
                  </from>
                  <to>
                    <xdr:col>15</xdr:col>
                    <xdr:colOff>685800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Scroll Bar 3">
              <controlPr defaultSize="0" autoPict="0">
                <anchor moveWithCells="1">
                  <from>
                    <xdr:col>15</xdr:col>
                    <xdr:colOff>9525</xdr:colOff>
                    <xdr:row>26</xdr:row>
                    <xdr:rowOff>9525</xdr:rowOff>
                  </from>
                  <to>
                    <xdr:col>15</xdr:col>
                    <xdr:colOff>685800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Scroll Bar 4">
              <controlPr defaultSize="0" autoPict="0">
                <anchor moveWithCells="1">
                  <from>
                    <xdr:col>15</xdr:col>
                    <xdr:colOff>9525</xdr:colOff>
                    <xdr:row>27</xdr:row>
                    <xdr:rowOff>9525</xdr:rowOff>
                  </from>
                  <to>
                    <xdr:col>15</xdr:col>
                    <xdr:colOff>685800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Spinner 5">
              <controlPr defaultSize="0" autoPict="0">
                <anchor moveWithCells="1" sizeWithCells="1">
                  <from>
                    <xdr:col>15</xdr:col>
                    <xdr:colOff>9525</xdr:colOff>
                    <xdr:row>3</xdr:row>
                    <xdr:rowOff>9525</xdr:rowOff>
                  </from>
                  <to>
                    <xdr:col>16</xdr:col>
                    <xdr:colOff>0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Spinner 6">
              <controlPr defaultSize="0" autoPict="0">
                <anchor moveWithCells="1" sizeWithCells="1">
                  <from>
                    <xdr:col>15</xdr:col>
                    <xdr:colOff>28575</xdr:colOff>
                    <xdr:row>6</xdr:row>
                    <xdr:rowOff>19050</xdr:rowOff>
                  </from>
                  <to>
                    <xdr:col>16</xdr:col>
                    <xdr:colOff>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Spinner 7">
              <controlPr defaultSize="0" autoPict="0">
                <anchor moveWithCells="1" sizeWithCells="1">
                  <from>
                    <xdr:col>15</xdr:col>
                    <xdr:colOff>9525</xdr:colOff>
                    <xdr:row>10</xdr:row>
                    <xdr:rowOff>9525</xdr:rowOff>
                  </from>
                  <to>
                    <xdr:col>16</xdr:col>
                    <xdr:colOff>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Spinner 8">
              <controlPr defaultSize="0" autoPict="0">
                <anchor moveWithCells="1" sizeWithCells="1">
                  <from>
                    <xdr:col>15</xdr:col>
                    <xdr:colOff>28575</xdr:colOff>
                    <xdr:row>13</xdr:row>
                    <xdr:rowOff>19050</xdr:rowOff>
                  </from>
                  <to>
                    <xdr:col>16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Spinner 9">
              <controlPr defaultSize="0" autoPict="0">
                <anchor moveWithCells="1" sizeWithCells="1">
                  <from>
                    <xdr:col>15</xdr:col>
                    <xdr:colOff>9525</xdr:colOff>
                    <xdr:row>17</xdr:row>
                    <xdr:rowOff>9525</xdr:rowOff>
                  </from>
                  <to>
                    <xdr:col>16</xdr:col>
                    <xdr:colOff>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Spinner 10">
              <controlPr defaultSize="0" autoPict="0">
                <anchor moveWithCells="1" sizeWithCells="1">
                  <from>
                    <xdr:col>15</xdr:col>
                    <xdr:colOff>28575</xdr:colOff>
                    <xdr:row>20</xdr:row>
                    <xdr:rowOff>19050</xdr:rowOff>
                  </from>
                  <to>
                    <xdr:col>16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Spinner 11">
              <controlPr defaultSize="0" autoPict="0">
                <anchor moveWithCells="1" sizeWithCells="1">
                  <from>
                    <xdr:col>15</xdr:col>
                    <xdr:colOff>9525</xdr:colOff>
                    <xdr:row>24</xdr:row>
                    <xdr:rowOff>9525</xdr:rowOff>
                  </from>
                  <to>
                    <xdr:col>16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Spinner 12">
              <controlPr defaultSize="0" autoPict="0">
                <anchor moveWithCells="1" sizeWithCells="1">
                  <from>
                    <xdr:col>15</xdr:col>
                    <xdr:colOff>28575</xdr:colOff>
                    <xdr:row>27</xdr:row>
                    <xdr:rowOff>19050</xdr:rowOff>
                  </from>
                  <to>
                    <xdr:col>16</xdr:col>
                    <xdr:colOff>0</xdr:colOff>
                    <xdr:row>29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9AB5-7FA8-4559-90C7-1EF228B4AEF9}">
  <sheetPr>
    <tabColor theme="4"/>
  </sheetPr>
  <dimension ref="A1:Z46"/>
  <sheetViews>
    <sheetView showGridLines="0" topLeftCell="A3" zoomScale="85" zoomScaleNormal="85" zoomScaleSheetLayoutView="100" workbookViewId="0">
      <selection activeCell="C8" sqref="C8"/>
    </sheetView>
  </sheetViews>
  <sheetFormatPr defaultColWidth="6.375" defaultRowHeight="15"/>
  <cols>
    <col min="1" max="1" width="6.375" style="130"/>
    <col min="2" max="2" width="12" style="130" customWidth="1"/>
    <col min="3" max="3" width="6.375" style="130" customWidth="1"/>
    <col min="4" max="6" width="12.75" style="130" customWidth="1"/>
    <col min="7" max="7" width="7.25" style="130" hidden="1" customWidth="1"/>
    <col min="8" max="8" width="6.375" style="130" hidden="1" customWidth="1"/>
    <col min="9" max="11" width="12.75" style="130" customWidth="1"/>
    <col min="12" max="13" width="6.375" style="130" hidden="1" customWidth="1"/>
    <col min="14" max="15" width="13.625" style="130" customWidth="1"/>
    <col min="16" max="16" width="18.375" style="130" customWidth="1"/>
    <col min="17" max="18" width="12.125" style="130" customWidth="1"/>
    <col min="19" max="19" width="8.125" style="129" customWidth="1"/>
    <col min="20" max="21" width="6.375" style="129" customWidth="1"/>
    <col min="22" max="24" width="6.375" style="130" customWidth="1"/>
    <col min="25" max="16384" width="6.375" style="130"/>
  </cols>
  <sheetData>
    <row r="1" spans="1:26" ht="18.75">
      <c r="A1" s="126"/>
      <c r="B1" s="127"/>
      <c r="C1" s="128"/>
      <c r="D1" s="277" t="s">
        <v>13</v>
      </c>
      <c r="E1" s="278"/>
      <c r="F1" s="278"/>
      <c r="G1" s="278"/>
      <c r="H1" s="279"/>
      <c r="I1" s="277" t="s">
        <v>14</v>
      </c>
      <c r="J1" s="278"/>
      <c r="K1" s="278"/>
      <c r="L1" s="278"/>
      <c r="M1" s="279"/>
      <c r="N1" s="277" t="s">
        <v>1</v>
      </c>
      <c r="O1" s="278"/>
      <c r="P1" s="278"/>
      <c r="Q1" s="278"/>
      <c r="R1" s="279"/>
    </row>
    <row r="2" spans="1:26">
      <c r="A2" s="131"/>
      <c r="B2" s="280" t="s">
        <v>2</v>
      </c>
      <c r="C2" s="281"/>
      <c r="D2" s="132" t="s">
        <v>17</v>
      </c>
      <c r="E2" s="133" t="s">
        <v>15</v>
      </c>
      <c r="F2" s="134" t="s">
        <v>16</v>
      </c>
      <c r="G2" s="282" t="s">
        <v>4</v>
      </c>
      <c r="H2" s="283"/>
      <c r="I2" s="132" t="s">
        <v>17</v>
      </c>
      <c r="J2" s="133" t="s">
        <v>15</v>
      </c>
      <c r="K2" s="134" t="s">
        <v>16</v>
      </c>
      <c r="L2" s="282" t="s">
        <v>4</v>
      </c>
      <c r="M2" s="283"/>
      <c r="N2" s="284" t="s">
        <v>16</v>
      </c>
      <c r="O2" s="285"/>
      <c r="P2" s="135" t="s">
        <v>0</v>
      </c>
      <c r="Q2" s="134" t="s">
        <v>24</v>
      </c>
      <c r="R2" s="136" t="s">
        <v>5</v>
      </c>
    </row>
    <row r="3" spans="1:26">
      <c r="A3" s="137" t="s">
        <v>18</v>
      </c>
      <c r="B3" s="138"/>
      <c r="C3" s="139"/>
      <c r="D3" s="140"/>
      <c r="E3" s="141"/>
      <c r="F3" s="142"/>
      <c r="G3" s="142" t="s">
        <v>6</v>
      </c>
      <c r="H3" s="139" t="s">
        <v>7</v>
      </c>
      <c r="I3" s="143"/>
      <c r="J3" s="144"/>
      <c r="K3" s="138"/>
      <c r="L3" s="142" t="s">
        <v>6</v>
      </c>
      <c r="M3" s="139" t="s">
        <v>7</v>
      </c>
      <c r="N3" s="145"/>
      <c r="O3" s="138"/>
      <c r="P3" s="146"/>
      <c r="Q3" s="146"/>
      <c r="R3" s="147"/>
    </row>
    <row r="4" spans="1:26">
      <c r="A4" s="148" t="s">
        <v>3</v>
      </c>
      <c r="B4" s="149"/>
      <c r="C4" s="150">
        <v>8</v>
      </c>
      <c r="D4" s="151">
        <v>694.28</v>
      </c>
      <c r="E4" s="152">
        <f>D4-F4</f>
        <v>606.80974563999996</v>
      </c>
      <c r="F4" s="153">
        <v>87.470254360000013</v>
      </c>
      <c r="G4" s="154">
        <f t="shared" ref="G4:G9" si="0">E4/D4</f>
        <v>0.87401299999999993</v>
      </c>
      <c r="H4" s="155">
        <f t="shared" ref="H4:H9" si="1">F4/D4</f>
        <v>0.12598700000000002</v>
      </c>
      <c r="I4" s="151">
        <v>694.28</v>
      </c>
      <c r="J4" s="152">
        <f>I4-K4</f>
        <v>624.85199999999998</v>
      </c>
      <c r="K4" s="153">
        <f>(I4*O4)</f>
        <v>69.427999999999997</v>
      </c>
      <c r="L4" s="154">
        <f t="shared" ref="L4:L9" si="2">J4/I4</f>
        <v>0.9</v>
      </c>
      <c r="M4" s="155">
        <f t="shared" ref="M4:M9" si="3">K4/I4</f>
        <v>0.1</v>
      </c>
      <c r="N4" s="267" t="s">
        <v>22</v>
      </c>
      <c r="O4" s="270">
        <f>T4</f>
        <v>0.1</v>
      </c>
      <c r="P4" s="273"/>
      <c r="Q4" s="156">
        <f>K4-F4</f>
        <v>-18.042254360000015</v>
      </c>
      <c r="R4" s="157">
        <f>(K4-F4)/F4</f>
        <v>-0.20626731329422893</v>
      </c>
      <c r="S4" s="158">
        <v>100</v>
      </c>
      <c r="T4" s="159">
        <f>S4/1000</f>
        <v>0.1</v>
      </c>
      <c r="V4" s="160"/>
      <c r="W4" s="160"/>
      <c r="Y4" s="161"/>
      <c r="Z4" s="161"/>
    </row>
    <row r="5" spans="1:26">
      <c r="A5" s="148" t="s">
        <v>8</v>
      </c>
      <c r="B5" s="149"/>
      <c r="C5" s="150">
        <v>0</v>
      </c>
      <c r="D5" s="151">
        <v>1458.27</v>
      </c>
      <c r="E5" s="152">
        <f>D5-F5</f>
        <v>1203.6998528399999</v>
      </c>
      <c r="F5" s="153">
        <v>254.57014716000003</v>
      </c>
      <c r="G5" s="154">
        <f t="shared" si="0"/>
        <v>0.82543003205167764</v>
      </c>
      <c r="H5" s="155">
        <f t="shared" si="1"/>
        <v>0.17456996794832236</v>
      </c>
      <c r="I5" s="151">
        <v>1458.27</v>
      </c>
      <c r="J5" s="152">
        <f t="shared" ref="J5:J7" si="4">I5-K5</f>
        <v>1312.443</v>
      </c>
      <c r="K5" s="153">
        <f>((I5-$I$4)*O$7)+K$4</f>
        <v>145.827</v>
      </c>
      <c r="L5" s="154">
        <f t="shared" si="2"/>
        <v>0.9</v>
      </c>
      <c r="M5" s="155">
        <f t="shared" si="3"/>
        <v>0.1</v>
      </c>
      <c r="N5" s="268"/>
      <c r="O5" s="271"/>
      <c r="P5" s="274"/>
      <c r="Q5" s="156">
        <f t="shared" ref="Q5:Q7" si="5">K5-F5</f>
        <v>-108.74314716000004</v>
      </c>
      <c r="R5" s="157">
        <f>(K5-F5)/F5</f>
        <v>-0.42716378323674303</v>
      </c>
      <c r="S5" s="158">
        <v>100</v>
      </c>
      <c r="T5" s="159">
        <f>S5/1000</f>
        <v>0.1</v>
      </c>
      <c r="V5" s="160"/>
      <c r="W5" s="160"/>
      <c r="Y5" s="161"/>
      <c r="Z5" s="161"/>
    </row>
    <row r="6" spans="1:26">
      <c r="A6" s="148" t="s">
        <v>9</v>
      </c>
      <c r="B6" s="149"/>
      <c r="C6" s="150">
        <v>1</v>
      </c>
      <c r="D6" s="151">
        <v>1249.96</v>
      </c>
      <c r="E6" s="152">
        <f>D6-F6</f>
        <v>1040.9514160399999</v>
      </c>
      <c r="F6" s="153">
        <v>209.00858396000012</v>
      </c>
      <c r="G6" s="154">
        <f t="shared" si="0"/>
        <v>0.83278778204102522</v>
      </c>
      <c r="H6" s="155">
        <f t="shared" si="1"/>
        <v>0.16721221795897478</v>
      </c>
      <c r="I6" s="151">
        <v>1249.96</v>
      </c>
      <c r="J6" s="152">
        <f t="shared" si="4"/>
        <v>1124.9639999999999</v>
      </c>
      <c r="K6" s="153">
        <f t="shared" ref="K6:K7" si="6">((I6-$I$4)*O$7)+K$4</f>
        <v>124.99600000000001</v>
      </c>
      <c r="L6" s="154">
        <f t="shared" si="2"/>
        <v>0.89999999999999991</v>
      </c>
      <c r="M6" s="155">
        <f t="shared" si="3"/>
        <v>0.1</v>
      </c>
      <c r="N6" s="269"/>
      <c r="O6" s="272"/>
      <c r="P6" s="274"/>
      <c r="Q6" s="156">
        <f t="shared" si="5"/>
        <v>-84.012583960000114</v>
      </c>
      <c r="R6" s="157">
        <f t="shared" ref="R6:R7" si="7">(K6-F6)/F6</f>
        <v>-0.40195757690066147</v>
      </c>
      <c r="S6" s="162"/>
      <c r="T6" s="163"/>
      <c r="V6" s="160"/>
      <c r="W6" s="160"/>
      <c r="Y6" s="161"/>
      <c r="Z6" s="161"/>
    </row>
    <row r="7" spans="1:26">
      <c r="A7" s="148" t="s">
        <v>10</v>
      </c>
      <c r="B7" s="149"/>
      <c r="C7" s="150">
        <v>12</v>
      </c>
      <c r="D7" s="151">
        <v>2013.84</v>
      </c>
      <c r="E7" s="152">
        <f>D7-F7</f>
        <v>1637.7555824399997</v>
      </c>
      <c r="F7" s="153">
        <v>376.08441756000025</v>
      </c>
      <c r="G7" s="154">
        <f t="shared" si="0"/>
        <v>0.81325010052437119</v>
      </c>
      <c r="H7" s="155">
        <f t="shared" si="1"/>
        <v>0.18674989947562878</v>
      </c>
      <c r="I7" s="151">
        <v>2013.84</v>
      </c>
      <c r="J7" s="152">
        <f t="shared" si="4"/>
        <v>1812.4559999999999</v>
      </c>
      <c r="K7" s="153">
        <f t="shared" si="6"/>
        <v>201.38399999999999</v>
      </c>
      <c r="L7" s="154">
        <f t="shared" si="2"/>
        <v>0.9</v>
      </c>
      <c r="M7" s="155">
        <f t="shared" si="3"/>
        <v>9.9999999999999992E-2</v>
      </c>
      <c r="N7" s="268" t="s">
        <v>23</v>
      </c>
      <c r="O7" s="271">
        <f>T5</f>
        <v>0.1</v>
      </c>
      <c r="P7" s="164"/>
      <c r="Q7" s="156">
        <f t="shared" si="5"/>
        <v>-174.70041756000026</v>
      </c>
      <c r="R7" s="157">
        <f t="shared" si="7"/>
        <v>-0.4645244774921542</v>
      </c>
      <c r="S7" s="162"/>
      <c r="T7" s="163"/>
      <c r="V7" s="160"/>
      <c r="W7" s="160"/>
      <c r="Y7" s="161"/>
      <c r="Z7" s="161"/>
    </row>
    <row r="8" spans="1:26">
      <c r="A8" s="165" t="s">
        <v>11</v>
      </c>
      <c r="B8" s="149"/>
      <c r="C8" s="166">
        <f>SUM(C4:C7)</f>
        <v>21</v>
      </c>
      <c r="D8" s="167">
        <f>(D4*$C4)+(D5*$C5)+(D6*$C6)+(D7*$C7)</f>
        <v>30970.28</v>
      </c>
      <c r="E8" s="168">
        <f>(E4*$C4)+(E5*$C5)+(E6*$C6)+(E7*$C7)</f>
        <v>25548.496370439996</v>
      </c>
      <c r="F8" s="169">
        <f>(F4*$C4)+(F5*$C5)+(F6*$C6)+(F7*$C7)</f>
        <v>5421.7836295600027</v>
      </c>
      <c r="G8" s="154">
        <f t="shared" si="0"/>
        <v>0.82493591825582457</v>
      </c>
      <c r="H8" s="155">
        <f t="shared" si="1"/>
        <v>0.17506408174417548</v>
      </c>
      <c r="I8" s="167">
        <f>(I4*$C4)+(I5*$C5)+(I6*$C6)+(I7*$C7)</f>
        <v>30970.28</v>
      </c>
      <c r="J8" s="168">
        <f>(J4*$C4)+(J5*$C5)+(J6*$C6)+(J7*$C7)</f>
        <v>27873.251999999997</v>
      </c>
      <c r="K8" s="169">
        <f>(K4*$C4)+(K5*$C5)+(K6*$C6)+(K7*$C7)</f>
        <v>3097.0279999999998</v>
      </c>
      <c r="L8" s="154">
        <f t="shared" si="2"/>
        <v>0.89999999999999991</v>
      </c>
      <c r="M8" s="155">
        <f t="shared" si="3"/>
        <v>9.9999999999999992E-2</v>
      </c>
      <c r="N8" s="268"/>
      <c r="O8" s="271"/>
      <c r="P8" s="170"/>
      <c r="Q8" s="170">
        <f>(Q4*$C4)+(Q5*$C5)+(Q6*$C6)+(Q7*$C7)</f>
        <v>-2324.7556295600034</v>
      </c>
      <c r="R8" s="171"/>
      <c r="S8" s="162"/>
      <c r="T8" s="172"/>
      <c r="U8" s="172"/>
      <c r="V8" s="173"/>
      <c r="W8" s="173"/>
      <c r="X8" s="173"/>
      <c r="Y8" s="173"/>
    </row>
    <row r="9" spans="1:26">
      <c r="A9" s="165" t="s">
        <v>12</v>
      </c>
      <c r="B9" s="174"/>
      <c r="C9" s="175"/>
      <c r="D9" s="167">
        <f>D8*12</f>
        <v>371643.36</v>
      </c>
      <c r="E9" s="168">
        <f>E8*12</f>
        <v>306581.95644527994</v>
      </c>
      <c r="F9" s="169">
        <f>F8*12</f>
        <v>65061.403554720033</v>
      </c>
      <c r="G9" s="154">
        <f t="shared" si="0"/>
        <v>0.82493591825582446</v>
      </c>
      <c r="H9" s="155">
        <f t="shared" si="1"/>
        <v>0.17506408174417548</v>
      </c>
      <c r="I9" s="167">
        <f>I8*12</f>
        <v>371643.36</v>
      </c>
      <c r="J9" s="168">
        <f>J8*12</f>
        <v>334479.02399999998</v>
      </c>
      <c r="K9" s="169">
        <f>K8*12</f>
        <v>37164.335999999996</v>
      </c>
      <c r="L9" s="154">
        <f t="shared" si="2"/>
        <v>0.9</v>
      </c>
      <c r="M9" s="155">
        <f t="shared" si="3"/>
        <v>9.9999999999999992E-2</v>
      </c>
      <c r="N9" s="275"/>
      <c r="O9" s="276"/>
      <c r="P9" s="170"/>
      <c r="Q9" s="170">
        <f>Q8*12</f>
        <v>-27897.067554720041</v>
      </c>
      <c r="R9" s="176"/>
      <c r="S9" s="162"/>
      <c r="T9" s="172"/>
      <c r="U9" s="172"/>
      <c r="V9" s="173"/>
      <c r="W9" s="173"/>
      <c r="X9" s="173"/>
      <c r="Y9" s="173"/>
    </row>
    <row r="10" spans="1:26">
      <c r="A10" s="177" t="s">
        <v>19</v>
      </c>
      <c r="B10" s="178"/>
      <c r="C10" s="179"/>
      <c r="D10" s="180"/>
      <c r="E10" s="181"/>
      <c r="F10" s="182"/>
      <c r="G10" s="183"/>
      <c r="H10" s="184"/>
      <c r="I10" s="185"/>
      <c r="J10" s="181"/>
      <c r="K10" s="182"/>
      <c r="L10" s="183"/>
      <c r="M10" s="184"/>
      <c r="N10" s="186"/>
      <c r="O10" s="187"/>
      <c r="P10" s="188"/>
      <c r="Q10" s="189"/>
      <c r="R10" s="190"/>
      <c r="S10" s="162"/>
    </row>
    <row r="11" spans="1:26">
      <c r="A11" s="148" t="s">
        <v>3</v>
      </c>
      <c r="B11" s="149"/>
      <c r="C11" s="150">
        <v>0</v>
      </c>
      <c r="D11" s="151">
        <f>D4</f>
        <v>694.28</v>
      </c>
      <c r="E11" s="152">
        <f>D11-F11</f>
        <v>455.11</v>
      </c>
      <c r="F11" s="153">
        <v>239.17</v>
      </c>
      <c r="G11" s="154">
        <f>E11/D11</f>
        <v>0.65551362562654836</v>
      </c>
      <c r="H11" s="155">
        <f>F11/D11</f>
        <v>0.34448637437345164</v>
      </c>
      <c r="I11" s="151">
        <f>I4</f>
        <v>694.28</v>
      </c>
      <c r="J11" s="152">
        <f>I11-K11</f>
        <v>455.44767999999999</v>
      </c>
      <c r="K11" s="153">
        <f>(I11*O11)</f>
        <v>238.83231999999998</v>
      </c>
      <c r="L11" s="154">
        <f t="shared" ref="L11:L14" si="8">J11/I11</f>
        <v>0.65600000000000003</v>
      </c>
      <c r="M11" s="155">
        <f t="shared" ref="M11:M14" si="9">K11/I11</f>
        <v>0.34399999999999997</v>
      </c>
      <c r="N11" s="267" t="s">
        <v>22</v>
      </c>
      <c r="O11" s="270">
        <f>T11</f>
        <v>0.34399999999999997</v>
      </c>
      <c r="P11" s="273"/>
      <c r="Q11" s="156">
        <f>K11-F11</f>
        <v>-0.33768000000000598</v>
      </c>
      <c r="R11" s="157">
        <f>(K11-F11)/F11</f>
        <v>-1.4118827612158967E-3</v>
      </c>
      <c r="S11" s="158">
        <v>344</v>
      </c>
      <c r="T11" s="159">
        <f>S11/1000</f>
        <v>0.34399999999999997</v>
      </c>
      <c r="W11" s="161"/>
      <c r="Z11" s="161"/>
    </row>
    <row r="12" spans="1:26">
      <c r="A12" s="148" t="s">
        <v>8</v>
      </c>
      <c r="B12" s="149"/>
      <c r="C12" s="150">
        <v>0</v>
      </c>
      <c r="D12" s="151">
        <f t="shared" ref="D12:D14" si="10">D5</f>
        <v>1458.27</v>
      </c>
      <c r="E12" s="152">
        <f t="shared" ref="E12:E14" si="11">D12-F12</f>
        <v>955.91</v>
      </c>
      <c r="F12" s="153">
        <v>502.36</v>
      </c>
      <c r="G12" s="154">
        <f>E12/D12</f>
        <v>0.65550961070309333</v>
      </c>
      <c r="H12" s="155">
        <f>F12/D12</f>
        <v>0.34449038929690662</v>
      </c>
      <c r="I12" s="151">
        <f t="shared" ref="I12:I14" si="12">I5</f>
        <v>1458.27</v>
      </c>
      <c r="J12" s="152">
        <f>I12-K12</f>
        <v>955.86113</v>
      </c>
      <c r="K12" s="153">
        <f>((I12-$I$11)*O$14)+K$11</f>
        <v>502.40886999999998</v>
      </c>
      <c r="L12" s="154">
        <f t="shared" si="8"/>
        <v>0.65547609839055865</v>
      </c>
      <c r="M12" s="155">
        <f t="shared" si="9"/>
        <v>0.3445239016094413</v>
      </c>
      <c r="N12" s="268"/>
      <c r="O12" s="271"/>
      <c r="P12" s="274"/>
      <c r="Q12" s="156">
        <f t="shared" ref="Q12:Q14" si="13">K12-F12</f>
        <v>4.886999999996533E-2</v>
      </c>
      <c r="R12" s="157">
        <f>(K12-F12)/F12</f>
        <v>9.7280834461273454E-5</v>
      </c>
      <c r="S12" s="158">
        <v>345</v>
      </c>
      <c r="T12" s="159">
        <f>S12/1000</f>
        <v>0.34499999999999997</v>
      </c>
      <c r="Z12" s="161"/>
    </row>
    <row r="13" spans="1:26">
      <c r="A13" s="148" t="s">
        <v>9</v>
      </c>
      <c r="B13" s="149"/>
      <c r="C13" s="150">
        <v>0</v>
      </c>
      <c r="D13" s="151">
        <f t="shared" si="10"/>
        <v>1249.96</v>
      </c>
      <c r="E13" s="152">
        <f t="shared" si="11"/>
        <v>819.40000000000009</v>
      </c>
      <c r="F13" s="153">
        <v>430.56</v>
      </c>
      <c r="G13" s="154">
        <f>E13/D13</f>
        <v>0.65554097731127403</v>
      </c>
      <c r="H13" s="155">
        <f>F13/D13</f>
        <v>0.34445902268872602</v>
      </c>
      <c r="I13" s="151">
        <f t="shared" si="12"/>
        <v>1249.96</v>
      </c>
      <c r="J13" s="152">
        <f t="shared" ref="J13:J14" si="14">I13-K13</f>
        <v>819.41808000000003</v>
      </c>
      <c r="K13" s="153">
        <f t="shared" ref="K13:K14" si="15">((I13-$I$11)*O$14)+K$11</f>
        <v>430.54192</v>
      </c>
      <c r="L13" s="154">
        <f t="shared" si="8"/>
        <v>0.65555544177413683</v>
      </c>
      <c r="M13" s="155">
        <f t="shared" si="9"/>
        <v>0.34444455822586323</v>
      </c>
      <c r="N13" s="269"/>
      <c r="O13" s="272"/>
      <c r="P13" s="274"/>
      <c r="Q13" s="156">
        <f t="shared" si="13"/>
        <v>-1.8079999999997654E-2</v>
      </c>
      <c r="R13" s="157">
        <f t="shared" ref="R13:R14" si="16">(K13-F13)/F13</f>
        <v>-4.1991824600514802E-5</v>
      </c>
      <c r="S13" s="162"/>
      <c r="T13" s="163"/>
      <c r="Z13" s="161"/>
    </row>
    <row r="14" spans="1:26">
      <c r="A14" s="148" t="s">
        <v>10</v>
      </c>
      <c r="B14" s="149"/>
      <c r="C14" s="150">
        <v>0</v>
      </c>
      <c r="D14" s="151">
        <f t="shared" si="10"/>
        <v>2013.84</v>
      </c>
      <c r="E14" s="152">
        <f t="shared" si="11"/>
        <v>1320.1</v>
      </c>
      <c r="F14" s="153">
        <v>693.74</v>
      </c>
      <c r="G14" s="154">
        <f>E14/D14</f>
        <v>0.65551384419814884</v>
      </c>
      <c r="H14" s="155">
        <f>F14/D14</f>
        <v>0.34448615580185121</v>
      </c>
      <c r="I14" s="151">
        <f t="shared" si="12"/>
        <v>2013.84</v>
      </c>
      <c r="J14" s="152">
        <f t="shared" si="14"/>
        <v>1319.7594799999999</v>
      </c>
      <c r="K14" s="153">
        <f t="shared" si="15"/>
        <v>694.08051999999998</v>
      </c>
      <c r="L14" s="154">
        <f t="shared" si="8"/>
        <v>0.6553447543002423</v>
      </c>
      <c r="M14" s="155">
        <f t="shared" si="9"/>
        <v>0.3446552456997577</v>
      </c>
      <c r="N14" s="268" t="s">
        <v>23</v>
      </c>
      <c r="O14" s="271">
        <f>T12</f>
        <v>0.34499999999999997</v>
      </c>
      <c r="P14" s="164"/>
      <c r="Q14" s="156">
        <f t="shared" si="13"/>
        <v>0.34051999999996951</v>
      </c>
      <c r="R14" s="157">
        <f t="shared" si="16"/>
        <v>4.9084671490755836E-4</v>
      </c>
      <c r="S14" s="162"/>
      <c r="T14" s="163"/>
      <c r="Y14" s="161"/>
      <c r="Z14" s="161"/>
    </row>
    <row r="15" spans="1:26">
      <c r="A15" s="165" t="s">
        <v>11</v>
      </c>
      <c r="B15" s="149"/>
      <c r="C15" s="166">
        <f>SUM(C11:C14)</f>
        <v>0</v>
      </c>
      <c r="D15" s="167">
        <f>(D11*$C11)+(D12*$C12)+(D13*$C13)+(D14*$C14)</f>
        <v>0</v>
      </c>
      <c r="E15" s="168">
        <f>(E11*$C11)+(E12*$C12)+(E13*$C13)+(E14*$C14)</f>
        <v>0</v>
      </c>
      <c r="F15" s="169">
        <f>(F11*$C11)+(F12*$C12)+(F13*$C13)+(F14*$C14)</f>
        <v>0</v>
      </c>
      <c r="G15" s="154" t="str">
        <f>IFERROR(E15/D15,"0%")</f>
        <v>0%</v>
      </c>
      <c r="H15" s="155" t="str">
        <f>IFERROR(F15/E15,"0%")</f>
        <v>0%</v>
      </c>
      <c r="I15" s="167">
        <f>(I11*$C11)+(I12*$C12)+(I13*$C13)+(I14*$C14)</f>
        <v>0</v>
      </c>
      <c r="J15" s="168">
        <f>(J11*$C11)+(J12*$C12)+(J13*$C13)+(J14*$C14)</f>
        <v>0</v>
      </c>
      <c r="K15" s="169">
        <f>(K11*$C11)+(K12*$C12)+(K13*$C13)+(K14*$C14)</f>
        <v>0</v>
      </c>
      <c r="L15" s="154" t="str">
        <f>IFERROR(J15/I15,"0%")</f>
        <v>0%</v>
      </c>
      <c r="M15" s="155" t="str">
        <f>IFERROR(K15/J15,"0%")</f>
        <v>0%</v>
      </c>
      <c r="N15" s="268"/>
      <c r="O15" s="271"/>
      <c r="P15" s="170"/>
      <c r="Q15" s="170">
        <f>(Q11*$C11)+(Q12*$C12)+(Q13*$C13)+(Q14*$C14)</f>
        <v>0</v>
      </c>
      <c r="R15" s="176"/>
      <c r="S15" s="162"/>
      <c r="T15" s="172"/>
      <c r="U15" s="172"/>
      <c r="V15" s="173"/>
      <c r="W15" s="173"/>
      <c r="Y15" s="173"/>
    </row>
    <row r="16" spans="1:26">
      <c r="A16" s="165" t="s">
        <v>12</v>
      </c>
      <c r="B16" s="174"/>
      <c r="C16" s="175"/>
      <c r="D16" s="167">
        <f>D15*12</f>
        <v>0</v>
      </c>
      <c r="E16" s="168">
        <f>E15*12</f>
        <v>0</v>
      </c>
      <c r="F16" s="169">
        <f>F15*12</f>
        <v>0</v>
      </c>
      <c r="G16" s="154" t="str">
        <f>IFERROR(E16/D16,"0%")</f>
        <v>0%</v>
      </c>
      <c r="H16" s="155" t="str">
        <f>IFERROR(F16/E16,"0%")</f>
        <v>0%</v>
      </c>
      <c r="I16" s="167">
        <f>I15*12</f>
        <v>0</v>
      </c>
      <c r="J16" s="191">
        <f>J15*12</f>
        <v>0</v>
      </c>
      <c r="K16" s="169">
        <f>K15*12</f>
        <v>0</v>
      </c>
      <c r="L16" s="154" t="str">
        <f>IFERROR(J16/I16,"0%")</f>
        <v>0%</v>
      </c>
      <c r="M16" s="155" t="str">
        <f>IFERROR(K16/J16,"0%")</f>
        <v>0%</v>
      </c>
      <c r="N16" s="275"/>
      <c r="O16" s="276"/>
      <c r="P16" s="170"/>
      <c r="Q16" s="170">
        <f>Q15*12</f>
        <v>0</v>
      </c>
      <c r="R16" s="176"/>
      <c r="S16" s="172"/>
      <c r="T16" s="172"/>
      <c r="U16" s="172"/>
      <c r="V16" s="173"/>
      <c r="W16" s="173"/>
      <c r="X16" s="173"/>
      <c r="Y16" s="173"/>
    </row>
    <row r="17" spans="1:26">
      <c r="A17" s="177" t="s">
        <v>20</v>
      </c>
      <c r="B17" s="178"/>
      <c r="C17" s="179"/>
      <c r="D17" s="180"/>
      <c r="E17" s="181"/>
      <c r="F17" s="182"/>
      <c r="G17" s="183"/>
      <c r="H17" s="184"/>
      <c r="I17" s="185"/>
      <c r="J17" s="181"/>
      <c r="K17" s="182"/>
      <c r="L17" s="183"/>
      <c r="M17" s="184"/>
      <c r="N17" s="186"/>
      <c r="O17" s="187"/>
      <c r="P17" s="188"/>
      <c r="Q17" s="189"/>
      <c r="R17" s="190"/>
      <c r="S17" s="162"/>
    </row>
    <row r="18" spans="1:26">
      <c r="A18" s="148" t="s">
        <v>3</v>
      </c>
      <c r="B18" s="149"/>
      <c r="C18" s="150">
        <v>0</v>
      </c>
      <c r="D18" s="151">
        <f>D4</f>
        <v>694.28</v>
      </c>
      <c r="E18" s="152">
        <f>D18-F18</f>
        <v>373.59</v>
      </c>
      <c r="F18" s="153">
        <v>320.69</v>
      </c>
      <c r="G18" s="154">
        <f>E18/D18</f>
        <v>0.53809702137466153</v>
      </c>
      <c r="H18" s="155">
        <f>F18/D18</f>
        <v>0.46190297862533847</v>
      </c>
      <c r="I18" s="151">
        <f>I4</f>
        <v>694.28</v>
      </c>
      <c r="J18" s="152">
        <f>I18-K18</f>
        <v>373.52263999999997</v>
      </c>
      <c r="K18" s="153">
        <f>(I18*O18)</f>
        <v>320.75736000000001</v>
      </c>
      <c r="L18" s="154">
        <f t="shared" ref="L18:L21" si="17">J18/I18</f>
        <v>0.53799999999999992</v>
      </c>
      <c r="M18" s="155">
        <f t="shared" ref="M18:M21" si="18">K18/I18</f>
        <v>0.46200000000000002</v>
      </c>
      <c r="N18" s="267" t="s">
        <v>22</v>
      </c>
      <c r="O18" s="270">
        <f>T18</f>
        <v>0.46200000000000002</v>
      </c>
      <c r="P18" s="273"/>
      <c r="Q18" s="156">
        <f>K18-F18</f>
        <v>6.7360000000007858E-2</v>
      </c>
      <c r="R18" s="157">
        <f>(K18-F18)/F18</f>
        <v>2.100470859708998E-4</v>
      </c>
      <c r="S18" s="158">
        <v>462</v>
      </c>
      <c r="T18" s="159">
        <f>S18/1000</f>
        <v>0.46200000000000002</v>
      </c>
      <c r="Y18" s="161"/>
      <c r="Z18" s="161"/>
    </row>
    <row r="19" spans="1:26">
      <c r="A19" s="148" t="s">
        <v>8</v>
      </c>
      <c r="B19" s="149"/>
      <c r="C19" s="150">
        <v>0</v>
      </c>
      <c r="D19" s="151">
        <f t="shared" ref="D19:D21" si="19">D5</f>
        <v>1458.27</v>
      </c>
      <c r="E19" s="152">
        <f t="shared" ref="E19:E21" si="20">D19-F19</f>
        <v>880.89</v>
      </c>
      <c r="F19" s="153">
        <v>577.38</v>
      </c>
      <c r="G19" s="154">
        <f>E19/D19</f>
        <v>0.6040650908268016</v>
      </c>
      <c r="H19" s="155">
        <f>F19/D19</f>
        <v>0.3959349091731984</v>
      </c>
      <c r="I19" s="151">
        <f t="shared" ref="I19:I21" si="21">I5</f>
        <v>1458.27</v>
      </c>
      <c r="J19" s="152">
        <f t="shared" ref="J19:J21" si="22">I19-K19</f>
        <v>784.54926</v>
      </c>
      <c r="K19" s="153">
        <f>((I19-$I$18)*O$21)+K$18</f>
        <v>673.72073999999998</v>
      </c>
      <c r="L19" s="154">
        <f t="shared" si="17"/>
        <v>0.53800000000000003</v>
      </c>
      <c r="M19" s="155">
        <f t="shared" si="18"/>
        <v>0.46199999999999997</v>
      </c>
      <c r="N19" s="268"/>
      <c r="O19" s="271"/>
      <c r="P19" s="274"/>
      <c r="Q19" s="156">
        <f t="shared" ref="Q19:Q21" si="23">K19-F19</f>
        <v>96.340739999999983</v>
      </c>
      <c r="R19" s="157">
        <f>(K19-F19)/F19</f>
        <v>0.16685846409643559</v>
      </c>
      <c r="S19" s="158">
        <v>462</v>
      </c>
      <c r="T19" s="159">
        <f>S19/1000</f>
        <v>0.46200000000000002</v>
      </c>
      <c r="Y19" s="161"/>
      <c r="Z19" s="161"/>
    </row>
    <row r="20" spans="1:26">
      <c r="A20" s="148" t="s">
        <v>9</v>
      </c>
      <c r="B20" s="149"/>
      <c r="C20" s="150">
        <v>0</v>
      </c>
      <c r="D20" s="151">
        <f t="shared" si="19"/>
        <v>1249.96</v>
      </c>
      <c r="E20" s="152">
        <f t="shared" si="20"/>
        <v>576.32000000000005</v>
      </c>
      <c r="F20" s="153">
        <v>673.64</v>
      </c>
      <c r="G20" s="154">
        <f>E20/D20</f>
        <v>0.46107075426413646</v>
      </c>
      <c r="H20" s="155">
        <f>F20/D20</f>
        <v>0.53892924573586354</v>
      </c>
      <c r="I20" s="151">
        <f t="shared" si="21"/>
        <v>1249.96</v>
      </c>
      <c r="J20" s="152">
        <f t="shared" si="22"/>
        <v>672.47847999999999</v>
      </c>
      <c r="K20" s="153">
        <f>((I20-$I$18)*O$21)+K$18</f>
        <v>577.48152000000005</v>
      </c>
      <c r="L20" s="154">
        <f t="shared" si="17"/>
        <v>0.53799999999999992</v>
      </c>
      <c r="M20" s="155">
        <f t="shared" si="18"/>
        <v>0.46200000000000002</v>
      </c>
      <c r="N20" s="269"/>
      <c r="O20" s="272"/>
      <c r="P20" s="274"/>
      <c r="Q20" s="156">
        <f t="shared" si="23"/>
        <v>-96.15847999999994</v>
      </c>
      <c r="R20" s="157">
        <f t="shared" ref="R20:R21" si="24">(K20-F20)/F20</f>
        <v>-0.14274461136512076</v>
      </c>
      <c r="S20" s="162"/>
      <c r="T20" s="163"/>
      <c r="Y20" s="161"/>
      <c r="Z20" s="161"/>
    </row>
    <row r="21" spans="1:26">
      <c r="A21" s="148" t="s">
        <v>10</v>
      </c>
      <c r="B21" s="149"/>
      <c r="C21" s="150">
        <v>0</v>
      </c>
      <c r="D21" s="151">
        <f t="shared" si="19"/>
        <v>2013.84</v>
      </c>
      <c r="E21" s="152">
        <f t="shared" si="20"/>
        <v>1083.55</v>
      </c>
      <c r="F21" s="153">
        <v>930.29</v>
      </c>
      <c r="G21" s="154">
        <f>E21/D21</f>
        <v>0.5380516823580821</v>
      </c>
      <c r="H21" s="155">
        <f>F21/D21</f>
        <v>0.4619483176419179</v>
      </c>
      <c r="I21" s="151">
        <f t="shared" si="21"/>
        <v>2013.84</v>
      </c>
      <c r="J21" s="152">
        <f t="shared" si="22"/>
        <v>1083.4459199999999</v>
      </c>
      <c r="K21" s="153">
        <f>((I21-$I$18)*O$21)+K$18</f>
        <v>930.39408000000003</v>
      </c>
      <c r="L21" s="154">
        <f t="shared" si="17"/>
        <v>0.53799999999999992</v>
      </c>
      <c r="M21" s="155">
        <f t="shared" si="18"/>
        <v>0.46200000000000002</v>
      </c>
      <c r="N21" s="268" t="s">
        <v>23</v>
      </c>
      <c r="O21" s="271">
        <f>T19</f>
        <v>0.46200000000000002</v>
      </c>
      <c r="P21" s="164"/>
      <c r="Q21" s="156">
        <f t="shared" si="23"/>
        <v>0.10408000000006723</v>
      </c>
      <c r="R21" s="157">
        <f t="shared" si="24"/>
        <v>1.1187909146617424E-4</v>
      </c>
      <c r="S21" s="162"/>
      <c r="T21" s="163"/>
      <c r="Y21" s="161"/>
      <c r="Z21" s="161"/>
    </row>
    <row r="22" spans="1:26">
      <c r="A22" s="165" t="s">
        <v>11</v>
      </c>
      <c r="B22" s="149"/>
      <c r="C22" s="166">
        <f>SUM(C18:C21)</f>
        <v>0</v>
      </c>
      <c r="D22" s="167">
        <f>(D18*$C18)+(D19*$C19)+(D20*$C20)+(D21*$C21)</f>
        <v>0</v>
      </c>
      <c r="E22" s="168">
        <f>(E18*$C18)+(E19*$C19)+(E20*$C20)+(E21*$C21)</f>
        <v>0</v>
      </c>
      <c r="F22" s="169">
        <f>(F18*$C18)+(F19*$C19)+(F20*$C20)+(F21*$C21)</f>
        <v>0</v>
      </c>
      <c r="G22" s="154" t="str">
        <f>IFERROR(E22/D22,"0%")</f>
        <v>0%</v>
      </c>
      <c r="H22" s="155" t="str">
        <f>IFERROR(F22/E22,"0%")</f>
        <v>0%</v>
      </c>
      <c r="I22" s="167">
        <f>(I18*$C18)+(I19*$C19)+(I20*$C20)+(I21*$C21)</f>
        <v>0</v>
      </c>
      <c r="J22" s="168">
        <f>(J18*$C18)+(J19*$C19)+(J20*$C20)+(J21*$C21)</f>
        <v>0</v>
      </c>
      <c r="K22" s="169">
        <f>(K18*$C18)+(K19*$C19)+(K20*$C20)+(K21*$C21)</f>
        <v>0</v>
      </c>
      <c r="L22" s="154" t="str">
        <f>IFERROR(J22/I22,"0%")</f>
        <v>0%</v>
      </c>
      <c r="M22" s="155" t="str">
        <f>IFERROR(K22/J22,"0%")</f>
        <v>0%</v>
      </c>
      <c r="N22" s="268"/>
      <c r="O22" s="271"/>
      <c r="P22" s="170"/>
      <c r="Q22" s="170">
        <f>(Q18*$C18)+(Q19*$C19)+(Q20*$C20)+(Q21*$C21)</f>
        <v>0</v>
      </c>
      <c r="R22" s="176"/>
      <c r="S22" s="162"/>
      <c r="T22" s="172"/>
      <c r="U22" s="172"/>
      <c r="V22" s="173"/>
      <c r="W22" s="173"/>
      <c r="X22" s="173"/>
      <c r="Y22" s="173"/>
    </row>
    <row r="23" spans="1:26">
      <c r="A23" s="165" t="s">
        <v>12</v>
      </c>
      <c r="B23" s="174"/>
      <c r="C23" s="175"/>
      <c r="D23" s="167">
        <f>D22*12</f>
        <v>0</v>
      </c>
      <c r="E23" s="168">
        <f>E22*12</f>
        <v>0</v>
      </c>
      <c r="F23" s="169">
        <f>F22*12</f>
        <v>0</v>
      </c>
      <c r="G23" s="154" t="str">
        <f>IFERROR(E23/D23,"0%")</f>
        <v>0%</v>
      </c>
      <c r="H23" s="155" t="str">
        <f>IFERROR(F23/E23,"0%")</f>
        <v>0%</v>
      </c>
      <c r="I23" s="167">
        <f>I22*12</f>
        <v>0</v>
      </c>
      <c r="J23" s="191">
        <f>J22*12</f>
        <v>0</v>
      </c>
      <c r="K23" s="169">
        <f>K22*12</f>
        <v>0</v>
      </c>
      <c r="L23" s="154" t="str">
        <f>IFERROR(J23/I23,"0%")</f>
        <v>0%</v>
      </c>
      <c r="M23" s="155" t="str">
        <f>IFERROR(K23/J23,"0%")</f>
        <v>0%</v>
      </c>
      <c r="N23" s="275"/>
      <c r="O23" s="276"/>
      <c r="P23" s="170"/>
      <c r="Q23" s="170">
        <f>Q22*12</f>
        <v>0</v>
      </c>
      <c r="R23" s="176"/>
      <c r="S23" s="172"/>
      <c r="T23" s="172"/>
      <c r="U23" s="172"/>
      <c r="V23" s="173"/>
      <c r="W23" s="173"/>
      <c r="X23" s="173"/>
      <c r="Y23" s="173"/>
    </row>
    <row r="24" spans="1:26">
      <c r="A24" s="177" t="s">
        <v>21</v>
      </c>
      <c r="B24" s="178"/>
      <c r="C24" s="179"/>
      <c r="D24" s="180"/>
      <c r="E24" s="181"/>
      <c r="F24" s="182"/>
      <c r="G24" s="183"/>
      <c r="H24" s="184"/>
      <c r="I24" s="185"/>
      <c r="J24" s="181"/>
      <c r="K24" s="182"/>
      <c r="L24" s="183"/>
      <c r="M24" s="184"/>
      <c r="N24" s="186">
        <v>900</v>
      </c>
      <c r="O24" s="187"/>
      <c r="P24" s="188"/>
      <c r="Q24" s="189"/>
      <c r="R24" s="190"/>
      <c r="S24" s="162"/>
    </row>
    <row r="25" spans="1:26">
      <c r="A25" s="148" t="s">
        <v>3</v>
      </c>
      <c r="B25" s="149"/>
      <c r="C25" s="150">
        <v>0</v>
      </c>
      <c r="D25" s="151">
        <f>D4</f>
        <v>694.28</v>
      </c>
      <c r="E25" s="152">
        <f>D25-F25</f>
        <v>303.39999999999998</v>
      </c>
      <c r="F25" s="153">
        <v>390.88</v>
      </c>
      <c r="G25" s="154">
        <f>E25/D25</f>
        <v>0.43699948147721379</v>
      </c>
      <c r="H25" s="155">
        <f>F25/D25</f>
        <v>0.56300051852278621</v>
      </c>
      <c r="I25" s="151">
        <f>I4</f>
        <v>694.28</v>
      </c>
      <c r="J25" s="152">
        <f>I25-K25</f>
        <v>303.40036000000003</v>
      </c>
      <c r="K25" s="153">
        <f>(I25*O25)</f>
        <v>390.87963999999994</v>
      </c>
      <c r="L25" s="154">
        <f t="shared" ref="L25:L28" si="25">J25/I25</f>
        <v>0.43700000000000006</v>
      </c>
      <c r="M25" s="155">
        <f t="shared" ref="M25:M28" si="26">K25/I25</f>
        <v>0.56299999999999994</v>
      </c>
      <c r="N25" s="267" t="s">
        <v>22</v>
      </c>
      <c r="O25" s="270">
        <f>T25</f>
        <v>0.56299999999999994</v>
      </c>
      <c r="P25" s="273"/>
      <c r="Q25" s="156">
        <f>K25-F25</f>
        <v>-3.600000000574255E-4</v>
      </c>
      <c r="R25" s="157">
        <f>(K25-F25)/F25</f>
        <v>-9.2099877214855067E-7</v>
      </c>
      <c r="S25" s="158">
        <v>563</v>
      </c>
      <c r="T25" s="159">
        <f>S25/1000</f>
        <v>0.56299999999999994</v>
      </c>
      <c r="Y25" s="161"/>
      <c r="Z25" s="161"/>
    </row>
    <row r="26" spans="1:26">
      <c r="A26" s="148" t="s">
        <v>8</v>
      </c>
      <c r="B26" s="149"/>
      <c r="C26" s="150">
        <v>0</v>
      </c>
      <c r="D26" s="151">
        <f t="shared" ref="D26:D28" si="27">D5</f>
        <v>1458.27</v>
      </c>
      <c r="E26" s="152">
        <f t="shared" ref="E26:E28" si="28">D26-F26</f>
        <v>637.27</v>
      </c>
      <c r="F26" s="153">
        <v>821</v>
      </c>
      <c r="G26" s="154">
        <f>E26/D26</f>
        <v>0.43700412132184024</v>
      </c>
      <c r="H26" s="155">
        <f>F26/D26</f>
        <v>0.5629958786781597</v>
      </c>
      <c r="I26" s="151">
        <f t="shared" ref="I26:I28" si="29">I5</f>
        <v>1458.27</v>
      </c>
      <c r="J26" s="152">
        <f t="shared" ref="J26:J28" si="30">I26-K26</f>
        <v>637.26399000000015</v>
      </c>
      <c r="K26" s="153">
        <f>((I26-$I$25)*O$28)+K$25</f>
        <v>821.00600999999983</v>
      </c>
      <c r="L26" s="154">
        <f t="shared" si="25"/>
        <v>0.43700000000000011</v>
      </c>
      <c r="M26" s="155">
        <f t="shared" si="26"/>
        <v>0.56299999999999994</v>
      </c>
      <c r="N26" s="268"/>
      <c r="O26" s="271"/>
      <c r="P26" s="274"/>
      <c r="Q26" s="156">
        <f t="shared" ref="Q26:Q28" si="31">K26-F26</f>
        <v>6.0099999998328713E-3</v>
      </c>
      <c r="R26" s="157">
        <f>(K26-F26)/F26</f>
        <v>7.3203410472994782E-6</v>
      </c>
      <c r="S26" s="158">
        <v>563</v>
      </c>
      <c r="T26" s="159">
        <f>S26/1000</f>
        <v>0.56299999999999994</v>
      </c>
      <c r="Y26" s="161"/>
      <c r="Z26" s="161"/>
    </row>
    <row r="27" spans="1:26">
      <c r="A27" s="148" t="s">
        <v>9</v>
      </c>
      <c r="B27" s="149"/>
      <c r="C27" s="150">
        <v>0</v>
      </c>
      <c r="D27" s="151">
        <f t="shared" si="27"/>
        <v>1249.96</v>
      </c>
      <c r="E27" s="152">
        <f t="shared" si="28"/>
        <v>546.26</v>
      </c>
      <c r="F27" s="153">
        <v>703.7</v>
      </c>
      <c r="G27" s="154">
        <f>E27/D27</f>
        <v>0.4370219847035105</v>
      </c>
      <c r="H27" s="155">
        <f>F27/D27</f>
        <v>0.5629780152964895</v>
      </c>
      <c r="I27" s="151">
        <f t="shared" si="29"/>
        <v>1249.96</v>
      </c>
      <c r="J27" s="152">
        <f t="shared" si="30"/>
        <v>546.23252000000002</v>
      </c>
      <c r="K27" s="153">
        <f t="shared" ref="K27:K28" si="32">((I27-$I$25)*O$28)+K$25</f>
        <v>703.72748000000001</v>
      </c>
      <c r="L27" s="154">
        <f t="shared" si="25"/>
        <v>0.437</v>
      </c>
      <c r="M27" s="155">
        <f t="shared" si="26"/>
        <v>0.56299999999999994</v>
      </c>
      <c r="N27" s="269"/>
      <c r="O27" s="272"/>
      <c r="P27" s="274"/>
      <c r="Q27" s="156">
        <f t="shared" si="31"/>
        <v>2.7479999999968641E-2</v>
      </c>
      <c r="R27" s="157">
        <f t="shared" ref="R27:R28" si="33">(K27-F27)/F27</f>
        <v>3.9050731845912519E-5</v>
      </c>
      <c r="S27" s="162"/>
      <c r="T27" s="163"/>
      <c r="Y27" s="161"/>
      <c r="Z27" s="161"/>
    </row>
    <row r="28" spans="1:26">
      <c r="A28" s="148" t="s">
        <v>10</v>
      </c>
      <c r="B28" s="149"/>
      <c r="C28" s="150">
        <v>0</v>
      </c>
      <c r="D28" s="151">
        <f t="shared" si="27"/>
        <v>2013.84</v>
      </c>
      <c r="E28" s="152">
        <f t="shared" si="28"/>
        <v>880.06</v>
      </c>
      <c r="F28" s="153">
        <v>1133.78</v>
      </c>
      <c r="G28" s="154">
        <f>E28/D28</f>
        <v>0.4370059190402415</v>
      </c>
      <c r="H28" s="155">
        <f>F28/D28</f>
        <v>0.56299408095975845</v>
      </c>
      <c r="I28" s="151">
        <f t="shared" si="29"/>
        <v>2013.84</v>
      </c>
      <c r="J28" s="152">
        <f t="shared" si="30"/>
        <v>880.04808000000003</v>
      </c>
      <c r="K28" s="153">
        <f t="shared" si="32"/>
        <v>1133.7919199999999</v>
      </c>
      <c r="L28" s="154">
        <f t="shared" si="25"/>
        <v>0.43700000000000006</v>
      </c>
      <c r="M28" s="155">
        <f t="shared" si="26"/>
        <v>0.56299999999999994</v>
      </c>
      <c r="N28" s="268" t="s">
        <v>23</v>
      </c>
      <c r="O28" s="271">
        <f>T26</f>
        <v>0.56299999999999994</v>
      </c>
      <c r="P28" s="164"/>
      <c r="Q28" s="156">
        <f t="shared" si="31"/>
        <v>1.1919999999918218E-2</v>
      </c>
      <c r="R28" s="157">
        <f t="shared" si="33"/>
        <v>1.0513503501489018E-5</v>
      </c>
      <c r="S28" s="162"/>
      <c r="T28" s="163"/>
      <c r="Y28" s="161"/>
      <c r="Z28" s="161"/>
    </row>
    <row r="29" spans="1:26">
      <c r="A29" s="165" t="s">
        <v>11</v>
      </c>
      <c r="B29" s="149"/>
      <c r="C29" s="166">
        <f>SUM(C25:C28)</f>
        <v>0</v>
      </c>
      <c r="D29" s="167">
        <f>(D25*$C25)+(D26*$C26)+(D27*$C27)+(D28*$C28)</f>
        <v>0</v>
      </c>
      <c r="E29" s="168">
        <f>(E25*$C25)+(E26*$C26)+(E27*$C27)+(E28*$C28)</f>
        <v>0</v>
      </c>
      <c r="F29" s="169">
        <f>(F25*$C25)+(F26*$C26)+(F27*$C27)+(F28*$C28)</f>
        <v>0</v>
      </c>
      <c r="G29" s="154" t="str">
        <f>IFERROR(E29/D29,"0%")</f>
        <v>0%</v>
      </c>
      <c r="H29" s="155" t="str">
        <f>IFERROR(F29/E29,"0%")</f>
        <v>0%</v>
      </c>
      <c r="I29" s="167">
        <f>(I25*$C25)+(I26*$C26)+(I27*$C27)+(I28*$C28)</f>
        <v>0</v>
      </c>
      <c r="J29" s="168">
        <f>(J25*$C25)+(J26*$C26)+(J27*$C27)+(J28*$C28)</f>
        <v>0</v>
      </c>
      <c r="K29" s="169">
        <f>(K25*$C25)+(K26*$C26)+(K27*$C27)+(K28*$C28)</f>
        <v>0</v>
      </c>
      <c r="L29" s="154" t="str">
        <f>IFERROR(J29/I29,"0%")</f>
        <v>0%</v>
      </c>
      <c r="M29" s="155" t="str">
        <f>IFERROR(K29/J29,"0%")</f>
        <v>0%</v>
      </c>
      <c r="N29" s="268"/>
      <c r="O29" s="271"/>
      <c r="P29" s="170"/>
      <c r="Q29" s="170">
        <f>(Q25*$C25)+(Q26*$C26)+(Q27*$C27)+(Q28*$C28)</f>
        <v>0</v>
      </c>
      <c r="R29" s="192"/>
      <c r="S29" s="162"/>
      <c r="T29" s="172"/>
      <c r="U29" s="172"/>
      <c r="V29" s="173"/>
      <c r="W29" s="173"/>
      <c r="X29" s="173"/>
      <c r="Y29" s="173"/>
    </row>
    <row r="30" spans="1:26">
      <c r="A30" s="165" t="s">
        <v>12</v>
      </c>
      <c r="B30" s="174"/>
      <c r="C30" s="175"/>
      <c r="D30" s="167">
        <f>D29*12</f>
        <v>0</v>
      </c>
      <c r="E30" s="168">
        <f>E29*12</f>
        <v>0</v>
      </c>
      <c r="F30" s="169">
        <f>F29*12</f>
        <v>0</v>
      </c>
      <c r="G30" s="154" t="str">
        <f>IFERROR(E30/D30,"0%")</f>
        <v>0%</v>
      </c>
      <c r="H30" s="155" t="str">
        <f>IFERROR(F30/E30,"0%")</f>
        <v>0%</v>
      </c>
      <c r="I30" s="167">
        <f>I29*12</f>
        <v>0</v>
      </c>
      <c r="J30" s="191">
        <f>J29*12</f>
        <v>0</v>
      </c>
      <c r="K30" s="169">
        <f>K29*12</f>
        <v>0</v>
      </c>
      <c r="L30" s="154" t="str">
        <f>IFERROR(J30/I30,"0%")</f>
        <v>0%</v>
      </c>
      <c r="M30" s="155" t="str">
        <f>IFERROR(K30/J30,"0%")</f>
        <v>0%</v>
      </c>
      <c r="N30" s="275"/>
      <c r="O30" s="276"/>
      <c r="P30" s="170"/>
      <c r="Q30" s="170">
        <f>Q29*12</f>
        <v>0</v>
      </c>
      <c r="R30" s="192"/>
      <c r="S30" s="172"/>
      <c r="T30" s="172"/>
      <c r="U30" s="172"/>
      <c r="V30" s="173"/>
      <c r="W30" s="173"/>
      <c r="X30" s="173"/>
      <c r="Y30" s="173"/>
    </row>
    <row r="31" spans="1:26" s="160" customFormat="1" hidden="1">
      <c r="A31" s="193"/>
      <c r="B31" s="194"/>
      <c r="C31" s="150"/>
      <c r="D31" s="195"/>
      <c r="E31" s="196"/>
      <c r="F31" s="197"/>
      <c r="G31" s="198"/>
      <c r="H31" s="155"/>
      <c r="I31" s="195"/>
      <c r="J31" s="196"/>
      <c r="K31" s="197"/>
      <c r="L31" s="198"/>
      <c r="M31" s="155"/>
      <c r="N31" s="195"/>
      <c r="O31" s="197"/>
      <c r="P31" s="199"/>
      <c r="Q31" s="200"/>
      <c r="R31" s="192"/>
      <c r="S31" s="129"/>
      <c r="T31" s="129"/>
      <c r="U31" s="129"/>
      <c r="Y31" s="201"/>
    </row>
    <row r="32" spans="1:26" s="160" customFormat="1" hidden="1">
      <c r="A32" s="193"/>
      <c r="B32" s="194"/>
      <c r="C32" s="150"/>
      <c r="D32" s="195"/>
      <c r="E32" s="196"/>
      <c r="F32" s="197"/>
      <c r="G32" s="198"/>
      <c r="H32" s="155"/>
      <c r="I32" s="195"/>
      <c r="J32" s="196"/>
      <c r="K32" s="197"/>
      <c r="L32" s="198"/>
      <c r="M32" s="155"/>
      <c r="N32" s="195"/>
      <c r="O32" s="197"/>
      <c r="P32" s="199"/>
      <c r="Q32" s="200"/>
      <c r="R32" s="192"/>
      <c r="S32" s="129"/>
      <c r="T32" s="129"/>
      <c r="U32" s="129"/>
      <c r="Y32" s="201"/>
    </row>
    <row r="33" spans="1:25" s="160" customFormat="1" hidden="1">
      <c r="A33" s="193"/>
      <c r="B33" s="194"/>
      <c r="C33" s="202"/>
      <c r="D33" s="203"/>
      <c r="E33" s="204"/>
      <c r="F33" s="205"/>
      <c r="G33" s="198"/>
      <c r="H33" s="155"/>
      <c r="I33" s="203"/>
      <c r="J33" s="204"/>
      <c r="K33" s="205"/>
      <c r="L33" s="198"/>
      <c r="M33" s="155"/>
      <c r="N33" s="203"/>
      <c r="O33" s="205"/>
      <c r="P33" s="206"/>
      <c r="Q33" s="200"/>
      <c r="R33" s="192"/>
      <c r="S33" s="129"/>
      <c r="T33" s="129"/>
      <c r="U33" s="129"/>
    </row>
    <row r="34" spans="1:25" s="160" customFormat="1" hidden="1">
      <c r="A34" s="193"/>
      <c r="B34" s="194"/>
      <c r="C34" s="202"/>
      <c r="D34" s="203"/>
      <c r="E34" s="204"/>
      <c r="F34" s="205"/>
      <c r="G34" s="198"/>
      <c r="H34" s="155"/>
      <c r="I34" s="203"/>
      <c r="J34" s="204"/>
      <c r="K34" s="205"/>
      <c r="L34" s="198"/>
      <c r="M34" s="155"/>
      <c r="N34" s="203"/>
      <c r="O34" s="205"/>
      <c r="P34" s="206"/>
      <c r="Q34" s="200"/>
      <c r="R34" s="192"/>
      <c r="S34" s="129"/>
      <c r="T34" s="129"/>
      <c r="U34" s="129"/>
    </row>
    <row r="35" spans="1:25" hidden="1">
      <c r="A35" s="177"/>
      <c r="B35" s="178"/>
      <c r="C35" s="179"/>
      <c r="D35" s="207"/>
      <c r="E35" s="208"/>
      <c r="F35" s="209"/>
      <c r="G35" s="183"/>
      <c r="H35" s="184"/>
      <c r="I35" s="185"/>
      <c r="J35" s="208"/>
      <c r="K35" s="209"/>
      <c r="L35" s="183"/>
      <c r="M35" s="184"/>
      <c r="N35" s="210"/>
      <c r="O35" s="211"/>
      <c r="P35" s="212"/>
      <c r="Q35" s="213"/>
      <c r="R35" s="214"/>
    </row>
    <row r="36" spans="1:25" hidden="1">
      <c r="A36" s="148"/>
      <c r="B36" s="149"/>
      <c r="C36" s="150"/>
      <c r="D36" s="195"/>
      <c r="E36" s="196"/>
      <c r="F36" s="197"/>
      <c r="G36" s="154"/>
      <c r="H36" s="155"/>
      <c r="I36" s="195"/>
      <c r="J36" s="196"/>
      <c r="K36" s="197"/>
      <c r="L36" s="154"/>
      <c r="M36" s="155"/>
      <c r="N36" s="215"/>
      <c r="O36" s="197"/>
      <c r="P36" s="199"/>
      <c r="Q36" s="200"/>
      <c r="R36" s="192"/>
      <c r="Y36" s="161"/>
    </row>
    <row r="37" spans="1:25" hidden="1">
      <c r="A37" s="148"/>
      <c r="B37" s="149"/>
      <c r="C37" s="150"/>
      <c r="D37" s="195"/>
      <c r="E37" s="196"/>
      <c r="F37" s="197"/>
      <c r="G37" s="154"/>
      <c r="H37" s="155"/>
      <c r="I37" s="195"/>
      <c r="J37" s="196"/>
      <c r="K37" s="197"/>
      <c r="L37" s="154"/>
      <c r="M37" s="155"/>
      <c r="N37" s="215"/>
      <c r="O37" s="197"/>
      <c r="P37" s="199"/>
      <c r="Q37" s="200"/>
      <c r="R37" s="192"/>
    </row>
    <row r="38" spans="1:25" hidden="1">
      <c r="A38" s="148"/>
      <c r="B38" s="149"/>
      <c r="C38" s="150"/>
      <c r="D38" s="195"/>
      <c r="E38" s="196"/>
      <c r="F38" s="197"/>
      <c r="G38" s="154"/>
      <c r="H38" s="155"/>
      <c r="I38" s="195"/>
      <c r="J38" s="196"/>
      <c r="K38" s="197"/>
      <c r="L38" s="154"/>
      <c r="M38" s="155"/>
      <c r="N38" s="215"/>
      <c r="O38" s="197"/>
      <c r="P38" s="199"/>
      <c r="Q38" s="200"/>
      <c r="R38" s="192"/>
    </row>
    <row r="39" spans="1:25" hidden="1">
      <c r="A39" s="148"/>
      <c r="B39" s="149"/>
      <c r="C39" s="150"/>
      <c r="D39" s="195"/>
      <c r="E39" s="196"/>
      <c r="F39" s="197"/>
      <c r="G39" s="154"/>
      <c r="H39" s="155"/>
      <c r="I39" s="195"/>
      <c r="J39" s="196"/>
      <c r="K39" s="197"/>
      <c r="L39" s="154"/>
      <c r="M39" s="155"/>
      <c r="N39" s="215"/>
      <c r="O39" s="197"/>
      <c r="P39" s="199"/>
      <c r="Q39" s="200"/>
      <c r="R39" s="192"/>
    </row>
    <row r="40" spans="1:25" s="160" customFormat="1" hidden="1">
      <c r="A40" s="193"/>
      <c r="B40" s="194"/>
      <c r="C40" s="202"/>
      <c r="D40" s="203"/>
      <c r="E40" s="204"/>
      <c r="F40" s="205"/>
      <c r="G40" s="198"/>
      <c r="H40" s="155"/>
      <c r="I40" s="204"/>
      <c r="J40" s="204"/>
      <c r="K40" s="205"/>
      <c r="L40" s="198"/>
      <c r="M40" s="155"/>
      <c r="N40" s="203"/>
      <c r="O40" s="205"/>
      <c r="P40" s="206"/>
      <c r="Q40" s="200"/>
      <c r="R40" s="192"/>
      <c r="S40" s="129"/>
      <c r="T40" s="129"/>
      <c r="U40" s="129"/>
    </row>
    <row r="41" spans="1:25" s="160" customFormat="1" hidden="1">
      <c r="A41" s="193"/>
      <c r="B41" s="194"/>
      <c r="C41" s="202"/>
      <c r="D41" s="203"/>
      <c r="E41" s="204"/>
      <c r="F41" s="205"/>
      <c r="G41" s="198"/>
      <c r="H41" s="155"/>
      <c r="I41" s="203"/>
      <c r="J41" s="204"/>
      <c r="K41" s="205"/>
      <c r="L41" s="198"/>
      <c r="M41" s="155"/>
      <c r="N41" s="203"/>
      <c r="O41" s="205"/>
      <c r="P41" s="206"/>
      <c r="Q41" s="200"/>
      <c r="R41" s="192"/>
      <c r="S41" s="129"/>
      <c r="T41" s="129"/>
      <c r="U41" s="129"/>
    </row>
    <row r="42" spans="1:25" ht="19.5" thickBot="1">
      <c r="A42" s="216" t="s">
        <v>12</v>
      </c>
      <c r="B42" s="217"/>
      <c r="C42" s="217"/>
      <c r="D42" s="217">
        <f>D9+D16+D23+D30</f>
        <v>371643.36</v>
      </c>
      <c r="E42" s="217">
        <f>E9+E16+E23+E30</f>
        <v>306581.95644527994</v>
      </c>
      <c r="F42" s="217">
        <f>F9+F16+F23+F30</f>
        <v>65061.403554720033</v>
      </c>
      <c r="G42" s="217"/>
      <c r="H42" s="217"/>
      <c r="I42" s="217">
        <f>I9+I16+I23+I30</f>
        <v>371643.36</v>
      </c>
      <c r="J42" s="217">
        <f>J9+J16+J23+J30</f>
        <v>334479.02399999998</v>
      </c>
      <c r="K42" s="217">
        <f>K9+K16+K23+K30</f>
        <v>37164.335999999996</v>
      </c>
      <c r="L42" s="217"/>
      <c r="M42" s="217"/>
      <c r="N42" s="217"/>
      <c r="O42" s="217"/>
      <c r="P42" s="217"/>
      <c r="Q42" s="218">
        <f>K42-F42</f>
        <v>-27897.067554720037</v>
      </c>
      <c r="R42" s="219">
        <f>(K42-F42)/F42</f>
        <v>-0.42878059848888977</v>
      </c>
      <c r="S42" s="159"/>
      <c r="Y42" s="220"/>
    </row>
    <row r="43" spans="1:25" ht="20.25">
      <c r="A43" s="59"/>
    </row>
    <row r="44" spans="1:25" ht="20.25">
      <c r="A44" s="60"/>
      <c r="N44" s="220"/>
    </row>
    <row r="45" spans="1:25" ht="20.25">
      <c r="A45" s="61"/>
    </row>
    <row r="46" spans="1:25" ht="20.25">
      <c r="A46" s="61"/>
    </row>
  </sheetData>
  <mergeCells count="27">
    <mergeCell ref="D1:H1"/>
    <mergeCell ref="I1:M1"/>
    <mergeCell ref="N1:R1"/>
    <mergeCell ref="B2:C2"/>
    <mergeCell ref="G2:H2"/>
    <mergeCell ref="L2:M2"/>
    <mergeCell ref="N2:O2"/>
    <mergeCell ref="N21:N23"/>
    <mergeCell ref="O21:O23"/>
    <mergeCell ref="N4:N6"/>
    <mergeCell ref="O4:O6"/>
    <mergeCell ref="P4:P6"/>
    <mergeCell ref="N7:N9"/>
    <mergeCell ref="O7:O9"/>
    <mergeCell ref="N11:N13"/>
    <mergeCell ref="O11:O13"/>
    <mergeCell ref="P11:P13"/>
    <mergeCell ref="N14:N16"/>
    <mergeCell ref="O14:O16"/>
    <mergeCell ref="N18:N20"/>
    <mergeCell ref="O18:O20"/>
    <mergeCell ref="P18:P20"/>
    <mergeCell ref="N25:N27"/>
    <mergeCell ref="O25:O27"/>
    <mergeCell ref="P25:P27"/>
    <mergeCell ref="N28:N30"/>
    <mergeCell ref="O28:O30"/>
  </mergeCells>
  <pageMargins left="0.7" right="0.7" top="0.75" bottom="0.75" header="0.3" footer="0.3"/>
  <pageSetup scale="5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Scroll Bar 1">
              <controlPr defaultSize="0" autoPict="0">
                <anchor moveWithCells="1">
                  <from>
                    <xdr:col>15</xdr:col>
                    <xdr:colOff>9525</xdr:colOff>
                    <xdr:row>24</xdr:row>
                    <xdr:rowOff>9525</xdr:rowOff>
                  </from>
                  <to>
                    <xdr:col>15</xdr:col>
                    <xdr:colOff>685800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Scroll Bar 2">
              <controlPr defaultSize="0" autoPict="0">
                <anchor moveWithCells="1">
                  <from>
                    <xdr:col>15</xdr:col>
                    <xdr:colOff>9525</xdr:colOff>
                    <xdr:row>25</xdr:row>
                    <xdr:rowOff>9525</xdr:rowOff>
                  </from>
                  <to>
                    <xdr:col>15</xdr:col>
                    <xdr:colOff>685800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Scroll Bar 3">
              <controlPr defaultSize="0" autoPict="0">
                <anchor moveWithCells="1">
                  <from>
                    <xdr:col>15</xdr:col>
                    <xdr:colOff>9525</xdr:colOff>
                    <xdr:row>26</xdr:row>
                    <xdr:rowOff>9525</xdr:rowOff>
                  </from>
                  <to>
                    <xdr:col>15</xdr:col>
                    <xdr:colOff>685800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Scroll Bar 4">
              <controlPr defaultSize="0" autoPict="0">
                <anchor moveWithCells="1">
                  <from>
                    <xdr:col>15</xdr:col>
                    <xdr:colOff>9525</xdr:colOff>
                    <xdr:row>27</xdr:row>
                    <xdr:rowOff>9525</xdr:rowOff>
                  </from>
                  <to>
                    <xdr:col>15</xdr:col>
                    <xdr:colOff>685800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Spinner 5">
              <controlPr defaultSize="0" autoPict="0">
                <anchor moveWithCells="1" sizeWithCells="1">
                  <from>
                    <xdr:col>15</xdr:col>
                    <xdr:colOff>9525</xdr:colOff>
                    <xdr:row>3</xdr:row>
                    <xdr:rowOff>9525</xdr:rowOff>
                  </from>
                  <to>
                    <xdr:col>16</xdr:col>
                    <xdr:colOff>0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Spinner 6">
              <controlPr defaultSize="0" autoPict="0">
                <anchor moveWithCells="1" sizeWithCells="1">
                  <from>
                    <xdr:col>15</xdr:col>
                    <xdr:colOff>28575</xdr:colOff>
                    <xdr:row>6</xdr:row>
                    <xdr:rowOff>19050</xdr:rowOff>
                  </from>
                  <to>
                    <xdr:col>16</xdr:col>
                    <xdr:colOff>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Spinner 7">
              <controlPr defaultSize="0" autoPict="0">
                <anchor moveWithCells="1" sizeWithCells="1">
                  <from>
                    <xdr:col>15</xdr:col>
                    <xdr:colOff>9525</xdr:colOff>
                    <xdr:row>10</xdr:row>
                    <xdr:rowOff>9525</xdr:rowOff>
                  </from>
                  <to>
                    <xdr:col>16</xdr:col>
                    <xdr:colOff>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Spinner 8">
              <controlPr defaultSize="0" autoPict="0">
                <anchor moveWithCells="1" sizeWithCells="1">
                  <from>
                    <xdr:col>15</xdr:col>
                    <xdr:colOff>28575</xdr:colOff>
                    <xdr:row>13</xdr:row>
                    <xdr:rowOff>19050</xdr:rowOff>
                  </from>
                  <to>
                    <xdr:col>16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Spinner 9">
              <controlPr defaultSize="0" autoPict="0">
                <anchor moveWithCells="1" sizeWithCells="1">
                  <from>
                    <xdr:col>15</xdr:col>
                    <xdr:colOff>9525</xdr:colOff>
                    <xdr:row>17</xdr:row>
                    <xdr:rowOff>9525</xdr:rowOff>
                  </from>
                  <to>
                    <xdr:col>16</xdr:col>
                    <xdr:colOff>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Spinner 10">
              <controlPr defaultSize="0" autoPict="0">
                <anchor moveWithCells="1" sizeWithCells="1">
                  <from>
                    <xdr:col>15</xdr:col>
                    <xdr:colOff>28575</xdr:colOff>
                    <xdr:row>20</xdr:row>
                    <xdr:rowOff>19050</xdr:rowOff>
                  </from>
                  <to>
                    <xdr:col>16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Spinner 11">
              <controlPr defaultSize="0" autoPict="0">
                <anchor moveWithCells="1" sizeWithCells="1">
                  <from>
                    <xdr:col>15</xdr:col>
                    <xdr:colOff>9525</xdr:colOff>
                    <xdr:row>24</xdr:row>
                    <xdr:rowOff>9525</xdr:rowOff>
                  </from>
                  <to>
                    <xdr:col>16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Spinner 12">
              <controlPr defaultSize="0" autoPict="0">
                <anchor moveWithCells="1" sizeWithCells="1">
                  <from>
                    <xdr:col>15</xdr:col>
                    <xdr:colOff>28575</xdr:colOff>
                    <xdr:row>27</xdr:row>
                    <xdr:rowOff>19050</xdr:rowOff>
                  </from>
                  <to>
                    <xdr:col>16</xdr:col>
                    <xdr:colOff>0</xdr:colOff>
                    <xdr:row>29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67545-5C4B-4736-A23D-DF645602BD75}">
  <sheetPr>
    <tabColor theme="4"/>
  </sheetPr>
  <dimension ref="A1:Z46"/>
  <sheetViews>
    <sheetView showGridLines="0" topLeftCell="A3" zoomScale="85" zoomScaleNormal="85" zoomScaleSheetLayoutView="100" workbookViewId="0">
      <selection activeCell="C20" sqref="C20"/>
    </sheetView>
  </sheetViews>
  <sheetFormatPr defaultColWidth="6.375" defaultRowHeight="15"/>
  <cols>
    <col min="1" max="1" width="6.375" style="130"/>
    <col min="2" max="2" width="12" style="130" customWidth="1"/>
    <col min="3" max="3" width="6.375" style="130" customWidth="1"/>
    <col min="4" max="6" width="12.75" style="130" customWidth="1"/>
    <col min="7" max="7" width="7.25" style="130" hidden="1" customWidth="1"/>
    <col min="8" max="8" width="6.375" style="130" hidden="1" customWidth="1"/>
    <col min="9" max="11" width="12.75" style="130" customWidth="1"/>
    <col min="12" max="13" width="6.375" style="130" hidden="1" customWidth="1"/>
    <col min="14" max="15" width="13.625" style="130" customWidth="1"/>
    <col min="16" max="16" width="18.375" style="130" customWidth="1"/>
    <col min="17" max="18" width="12.125" style="130" customWidth="1"/>
    <col min="19" max="19" width="8.125" style="129" customWidth="1"/>
    <col min="20" max="20" width="6.375" style="129" customWidth="1"/>
    <col min="21" max="24" width="6.375" style="130" customWidth="1"/>
    <col min="25" max="16384" width="6.375" style="130"/>
  </cols>
  <sheetData>
    <row r="1" spans="1:26" ht="18.75">
      <c r="A1" s="126"/>
      <c r="B1" s="127"/>
      <c r="C1" s="128"/>
      <c r="D1" s="277" t="s">
        <v>13</v>
      </c>
      <c r="E1" s="278"/>
      <c r="F1" s="278"/>
      <c r="G1" s="278"/>
      <c r="H1" s="279"/>
      <c r="I1" s="277" t="s">
        <v>14</v>
      </c>
      <c r="J1" s="278"/>
      <c r="K1" s="278"/>
      <c r="L1" s="278"/>
      <c r="M1" s="279"/>
      <c r="N1" s="277" t="s">
        <v>1</v>
      </c>
      <c r="O1" s="278"/>
      <c r="P1" s="278"/>
      <c r="Q1" s="278"/>
      <c r="R1" s="279"/>
    </row>
    <row r="2" spans="1:26">
      <c r="A2" s="131"/>
      <c r="B2" s="280" t="s">
        <v>2</v>
      </c>
      <c r="C2" s="281"/>
      <c r="D2" s="132" t="s">
        <v>17</v>
      </c>
      <c r="E2" s="133" t="s">
        <v>15</v>
      </c>
      <c r="F2" s="134" t="s">
        <v>16</v>
      </c>
      <c r="G2" s="282" t="s">
        <v>4</v>
      </c>
      <c r="H2" s="283"/>
      <c r="I2" s="132" t="s">
        <v>17</v>
      </c>
      <c r="J2" s="133" t="s">
        <v>15</v>
      </c>
      <c r="K2" s="134" t="s">
        <v>16</v>
      </c>
      <c r="L2" s="282" t="s">
        <v>4</v>
      </c>
      <c r="M2" s="283"/>
      <c r="N2" s="284" t="s">
        <v>16</v>
      </c>
      <c r="O2" s="285"/>
      <c r="P2" s="135" t="s">
        <v>0</v>
      </c>
      <c r="Q2" s="134" t="s">
        <v>24</v>
      </c>
      <c r="R2" s="136" t="s">
        <v>5</v>
      </c>
    </row>
    <row r="3" spans="1:26">
      <c r="A3" s="137" t="s">
        <v>18</v>
      </c>
      <c r="B3" s="138"/>
      <c r="C3" s="139"/>
      <c r="D3" s="140"/>
      <c r="E3" s="141"/>
      <c r="F3" s="142"/>
      <c r="G3" s="142" t="s">
        <v>6</v>
      </c>
      <c r="H3" s="139" t="s">
        <v>7</v>
      </c>
      <c r="I3" s="143"/>
      <c r="J3" s="144"/>
      <c r="K3" s="138"/>
      <c r="L3" s="142" t="s">
        <v>6</v>
      </c>
      <c r="M3" s="139" t="s">
        <v>7</v>
      </c>
      <c r="N3" s="145"/>
      <c r="O3" s="138"/>
      <c r="P3" s="146"/>
      <c r="Q3" s="146"/>
      <c r="R3" s="147"/>
      <c r="U3" s="129"/>
    </row>
    <row r="4" spans="1:26">
      <c r="A4" s="148" t="s">
        <v>3</v>
      </c>
      <c r="B4" s="149"/>
      <c r="C4" s="150">
        <v>9</v>
      </c>
      <c r="D4" s="151">
        <v>731.1</v>
      </c>
      <c r="E4" s="152">
        <f>D4-F4</f>
        <v>644.02598999999998</v>
      </c>
      <c r="F4" s="153">
        <v>87.074010000000044</v>
      </c>
      <c r="G4" s="154">
        <f t="shared" ref="G4:G9" si="0">E4/D4</f>
        <v>0.88089999999999991</v>
      </c>
      <c r="H4" s="155">
        <f t="shared" ref="H4:H9" si="1">F4/D4</f>
        <v>0.11910000000000005</v>
      </c>
      <c r="I4" s="151">
        <v>731.1</v>
      </c>
      <c r="J4" s="152">
        <f>I4-K4</f>
        <v>657.99</v>
      </c>
      <c r="K4" s="153">
        <f>(I4*O4)</f>
        <v>73.11</v>
      </c>
      <c r="L4" s="154">
        <f t="shared" ref="L4:L9" si="2">J4/I4</f>
        <v>0.9</v>
      </c>
      <c r="M4" s="155">
        <f t="shared" ref="M4:M9" si="3">K4/I4</f>
        <v>9.9999999999999992E-2</v>
      </c>
      <c r="N4" s="267" t="s">
        <v>22</v>
      </c>
      <c r="O4" s="270">
        <f>T4</f>
        <v>0.1</v>
      </c>
      <c r="P4" s="273"/>
      <c r="Q4" s="156">
        <f>K4-F4</f>
        <v>-13.964010000000044</v>
      </c>
      <c r="R4" s="157">
        <f>(K4-F4)/F4</f>
        <v>-0.16036943744752352</v>
      </c>
      <c r="S4" s="158">
        <v>100</v>
      </c>
      <c r="T4" s="159">
        <f>S4/1000</f>
        <v>0.1</v>
      </c>
      <c r="U4" s="129"/>
      <c r="V4" s="160"/>
      <c r="W4" s="160"/>
      <c r="Y4" s="161"/>
      <c r="Z4" s="161"/>
    </row>
    <row r="5" spans="1:26">
      <c r="A5" s="148" t="s">
        <v>8</v>
      </c>
      <c r="B5" s="149"/>
      <c r="C5" s="150">
        <v>5</v>
      </c>
      <c r="D5" s="151">
        <v>1462.28</v>
      </c>
      <c r="E5" s="152">
        <f>D5-F5</f>
        <v>1215.2823003999999</v>
      </c>
      <c r="F5" s="153">
        <v>246.99769960000003</v>
      </c>
      <c r="G5" s="154">
        <f t="shared" si="0"/>
        <v>0.83108727494050383</v>
      </c>
      <c r="H5" s="155">
        <f t="shared" si="1"/>
        <v>0.16891272505949614</v>
      </c>
      <c r="I5" s="151">
        <v>1462.28</v>
      </c>
      <c r="J5" s="152">
        <f t="shared" ref="J5:J7" si="4">I5-K5</f>
        <v>1316.0519999999999</v>
      </c>
      <c r="K5" s="153">
        <f>((I5-$I$4)*O$7)+K$4</f>
        <v>146.22800000000001</v>
      </c>
      <c r="L5" s="154">
        <f t="shared" si="2"/>
        <v>0.89999999999999991</v>
      </c>
      <c r="M5" s="155">
        <f t="shared" si="3"/>
        <v>0.1</v>
      </c>
      <c r="N5" s="268"/>
      <c r="O5" s="271"/>
      <c r="P5" s="274"/>
      <c r="Q5" s="156">
        <f t="shared" ref="Q5:Q7" si="5">K5-F5</f>
        <v>-100.76969960000002</v>
      </c>
      <c r="R5" s="157">
        <f>(K5-F5)/F5</f>
        <v>-0.40797829195652968</v>
      </c>
      <c r="S5" s="158">
        <v>100</v>
      </c>
      <c r="T5" s="159">
        <f>S5/1000</f>
        <v>0.1</v>
      </c>
      <c r="U5" s="129"/>
      <c r="V5" s="160"/>
      <c r="W5" s="160"/>
      <c r="Y5" s="161"/>
      <c r="Z5" s="161"/>
    </row>
    <row r="6" spans="1:26">
      <c r="A6" s="148" t="s">
        <v>9</v>
      </c>
      <c r="B6" s="149"/>
      <c r="C6" s="150">
        <v>1</v>
      </c>
      <c r="D6" s="151">
        <v>1316.13</v>
      </c>
      <c r="E6" s="152">
        <f>D6-F6</f>
        <v>1101.0982284000002</v>
      </c>
      <c r="F6" s="153">
        <v>215.03177159999996</v>
      </c>
      <c r="G6" s="154">
        <f t="shared" si="0"/>
        <v>0.83661813681019359</v>
      </c>
      <c r="H6" s="155">
        <f t="shared" si="1"/>
        <v>0.16338186318980644</v>
      </c>
      <c r="I6" s="151">
        <v>1316.13</v>
      </c>
      <c r="J6" s="152">
        <f t="shared" si="4"/>
        <v>1184.5170000000001</v>
      </c>
      <c r="K6" s="153">
        <f t="shared" ref="K6:K7" si="6">((I6-$I$4)*O$7)+K$4</f>
        <v>131.613</v>
      </c>
      <c r="L6" s="154">
        <f t="shared" si="2"/>
        <v>0.89999999999999991</v>
      </c>
      <c r="M6" s="155">
        <f t="shared" si="3"/>
        <v>9.9999999999999992E-2</v>
      </c>
      <c r="N6" s="269"/>
      <c r="O6" s="272"/>
      <c r="P6" s="274"/>
      <c r="Q6" s="156">
        <f t="shared" si="5"/>
        <v>-83.418771599999957</v>
      </c>
      <c r="R6" s="157">
        <f t="shared" ref="R6:R7" si="7">(K6-F6)/F6</f>
        <v>-0.38793695917259502</v>
      </c>
      <c r="S6" s="162"/>
      <c r="T6" s="163"/>
      <c r="U6" s="129"/>
      <c r="V6" s="160"/>
      <c r="W6" s="160"/>
      <c r="Y6" s="161"/>
      <c r="Z6" s="161"/>
    </row>
    <row r="7" spans="1:26">
      <c r="A7" s="148" t="s">
        <v>10</v>
      </c>
      <c r="B7" s="149"/>
      <c r="C7" s="150">
        <v>21</v>
      </c>
      <c r="D7" s="151">
        <v>2193.75</v>
      </c>
      <c r="E7" s="152">
        <f>D7-F7</f>
        <v>1786.7651820000001</v>
      </c>
      <c r="F7" s="153">
        <v>406.9848179999999</v>
      </c>
      <c r="G7" s="154">
        <f t="shared" si="0"/>
        <v>0.81447985504273512</v>
      </c>
      <c r="H7" s="155">
        <f t="shared" si="1"/>
        <v>0.1855201449572649</v>
      </c>
      <c r="I7" s="151">
        <v>2193.75</v>
      </c>
      <c r="J7" s="152">
        <f t="shared" si="4"/>
        <v>1974.375</v>
      </c>
      <c r="K7" s="153">
        <f t="shared" si="6"/>
        <v>219.375</v>
      </c>
      <c r="L7" s="154">
        <f t="shared" si="2"/>
        <v>0.9</v>
      </c>
      <c r="M7" s="155">
        <f t="shared" si="3"/>
        <v>0.1</v>
      </c>
      <c r="N7" s="268" t="s">
        <v>23</v>
      </c>
      <c r="O7" s="271">
        <f>T5</f>
        <v>0.1</v>
      </c>
      <c r="P7" s="164"/>
      <c r="Q7" s="156">
        <f t="shared" si="5"/>
        <v>-187.6098179999999</v>
      </c>
      <c r="R7" s="157">
        <f t="shared" si="7"/>
        <v>-0.46097497916986169</v>
      </c>
      <c r="S7" s="162"/>
      <c r="T7" s="163"/>
      <c r="U7" s="129"/>
      <c r="V7" s="160"/>
      <c r="W7" s="160"/>
      <c r="Y7" s="161"/>
      <c r="Z7" s="161"/>
    </row>
    <row r="8" spans="1:26">
      <c r="A8" s="165" t="s">
        <v>11</v>
      </c>
      <c r="B8" s="149"/>
      <c r="C8" s="166">
        <f>SUM(C4:C7)</f>
        <v>36</v>
      </c>
      <c r="D8" s="167">
        <f>(D4*$C4)+(D5*$C5)+(D6*$C6)+(D7*$C7)</f>
        <v>61276.18</v>
      </c>
      <c r="E8" s="168">
        <f>(E4*$C4)+(E5*$C5)+(E6*$C6)+(E7*$C7)</f>
        <v>50495.812462400005</v>
      </c>
      <c r="F8" s="169">
        <f>(F4*$C4)+(F5*$C5)+(F6*$C6)+(F7*$C7)</f>
        <v>10780.367537599999</v>
      </c>
      <c r="G8" s="154">
        <f t="shared" si="0"/>
        <v>0.82406919723781746</v>
      </c>
      <c r="H8" s="155">
        <f t="shared" si="1"/>
        <v>0.17593080276218262</v>
      </c>
      <c r="I8" s="167">
        <f>(I4*$C4)+(I5*$C5)+(I6*$C6)+(I7*$C7)</f>
        <v>61276.18</v>
      </c>
      <c r="J8" s="168">
        <f>(J4*$C4)+(J5*$C5)+(J6*$C6)+(J7*$C7)</f>
        <v>55148.561999999998</v>
      </c>
      <c r="K8" s="169">
        <f>(K4*$C4)+(K5*$C5)+(K6*$C6)+(K7*$C7)</f>
        <v>6127.6180000000004</v>
      </c>
      <c r="L8" s="154">
        <f t="shared" si="2"/>
        <v>0.89999999999999991</v>
      </c>
      <c r="M8" s="155">
        <f t="shared" si="3"/>
        <v>0.1</v>
      </c>
      <c r="N8" s="268"/>
      <c r="O8" s="271"/>
      <c r="P8" s="170"/>
      <c r="Q8" s="170">
        <f>(Q4*$C4)+(Q5*$C5)+(Q6*$C6)+(Q7*$C7)</f>
        <v>-4652.7495375999988</v>
      </c>
      <c r="R8" s="171"/>
      <c r="S8" s="162"/>
      <c r="T8" s="172"/>
      <c r="U8" s="172"/>
      <c r="V8" s="173"/>
      <c r="W8" s="173"/>
      <c r="X8" s="173"/>
      <c r="Y8" s="173"/>
    </row>
    <row r="9" spans="1:26">
      <c r="A9" s="165" t="s">
        <v>12</v>
      </c>
      <c r="B9" s="174"/>
      <c r="C9" s="175"/>
      <c r="D9" s="167">
        <f>D8*12</f>
        <v>735314.16</v>
      </c>
      <c r="E9" s="168">
        <f>E8*12</f>
        <v>605949.74954880006</v>
      </c>
      <c r="F9" s="169">
        <f>F8*12</f>
        <v>129364.41045119999</v>
      </c>
      <c r="G9" s="154">
        <f t="shared" si="0"/>
        <v>0.82406919723781746</v>
      </c>
      <c r="H9" s="155">
        <f t="shared" si="1"/>
        <v>0.17593080276218262</v>
      </c>
      <c r="I9" s="167">
        <f>I8*12</f>
        <v>735314.16</v>
      </c>
      <c r="J9" s="168">
        <f>J8*12</f>
        <v>661782.74399999995</v>
      </c>
      <c r="K9" s="169">
        <f>K8*12</f>
        <v>73531.415999999997</v>
      </c>
      <c r="L9" s="154">
        <f t="shared" si="2"/>
        <v>0.89999999999999991</v>
      </c>
      <c r="M9" s="155">
        <f t="shared" si="3"/>
        <v>9.9999999999999992E-2</v>
      </c>
      <c r="N9" s="275"/>
      <c r="O9" s="276"/>
      <c r="P9" s="170"/>
      <c r="Q9" s="170">
        <f>Q8*12</f>
        <v>-55832.994451199986</v>
      </c>
      <c r="R9" s="176"/>
      <c r="S9" s="162"/>
      <c r="T9" s="172"/>
      <c r="U9" s="172"/>
      <c r="V9" s="173"/>
      <c r="W9" s="173"/>
      <c r="X9" s="173"/>
      <c r="Y9" s="173"/>
    </row>
    <row r="10" spans="1:26">
      <c r="A10" s="177" t="s">
        <v>19</v>
      </c>
      <c r="B10" s="178"/>
      <c r="C10" s="179"/>
      <c r="D10" s="180"/>
      <c r="E10" s="181"/>
      <c r="F10" s="182"/>
      <c r="G10" s="183"/>
      <c r="H10" s="184"/>
      <c r="I10" s="185"/>
      <c r="J10" s="181"/>
      <c r="K10" s="182"/>
      <c r="L10" s="183"/>
      <c r="M10" s="184"/>
      <c r="N10" s="186"/>
      <c r="O10" s="187"/>
      <c r="P10" s="188"/>
      <c r="Q10" s="189"/>
      <c r="R10" s="190"/>
      <c r="S10" s="162"/>
      <c r="U10" s="129"/>
    </row>
    <row r="11" spans="1:26">
      <c r="A11" s="148" t="s">
        <v>3</v>
      </c>
      <c r="B11" s="149"/>
      <c r="C11" s="150">
        <v>0</v>
      </c>
      <c r="D11" s="151">
        <f>D4</f>
        <v>731.1</v>
      </c>
      <c r="E11" s="152">
        <f>D11-F11</f>
        <v>471.19</v>
      </c>
      <c r="F11" s="153">
        <v>259.91000000000003</v>
      </c>
      <c r="G11" s="154">
        <f>E11/D11</f>
        <v>0.64449459718232793</v>
      </c>
      <c r="H11" s="155">
        <f>F11/D11</f>
        <v>0.35550540281767201</v>
      </c>
      <c r="I11" s="151">
        <f>I4</f>
        <v>731.1</v>
      </c>
      <c r="J11" s="152">
        <f>I11-K11</f>
        <v>471.55950000000001</v>
      </c>
      <c r="K11" s="153">
        <f>(I11*O11)</f>
        <v>259.54050000000001</v>
      </c>
      <c r="L11" s="154">
        <f t="shared" ref="L11:L14" si="8">J11/I11</f>
        <v>0.64500000000000002</v>
      </c>
      <c r="M11" s="155">
        <f t="shared" ref="M11:M14" si="9">K11/I11</f>
        <v>0.35499999999999998</v>
      </c>
      <c r="N11" s="267" t="s">
        <v>22</v>
      </c>
      <c r="O11" s="270">
        <f>T11</f>
        <v>0.35499999999999998</v>
      </c>
      <c r="P11" s="273"/>
      <c r="Q11" s="156">
        <f>K11-F11</f>
        <v>-0.36950000000001637</v>
      </c>
      <c r="R11" s="157">
        <f>(K11-F11)/F11</f>
        <v>-1.4216459543688828E-3</v>
      </c>
      <c r="S11" s="158">
        <v>355</v>
      </c>
      <c r="T11" s="159">
        <f>S11/1000</f>
        <v>0.35499999999999998</v>
      </c>
      <c r="U11" s="129"/>
      <c r="W11" s="161"/>
      <c r="Z11" s="161"/>
    </row>
    <row r="12" spans="1:26">
      <c r="A12" s="148" t="s">
        <v>8</v>
      </c>
      <c r="B12" s="149"/>
      <c r="C12" s="150">
        <v>0</v>
      </c>
      <c r="D12" s="151">
        <f t="shared" ref="D12:D14" si="10">D5</f>
        <v>1462.28</v>
      </c>
      <c r="E12" s="152">
        <f t="shared" ref="E12:E14" si="11">D12-F12</f>
        <v>889.72</v>
      </c>
      <c r="F12" s="153">
        <v>572.55999999999995</v>
      </c>
      <c r="G12" s="154">
        <f>E12/D12</f>
        <v>0.60844708263807212</v>
      </c>
      <c r="H12" s="155">
        <f>F12/D12</f>
        <v>0.39155291736192793</v>
      </c>
      <c r="I12" s="151">
        <f t="shared" ref="I12:I14" si="12">I5</f>
        <v>1462.28</v>
      </c>
      <c r="J12" s="152">
        <f>I12-K12</f>
        <v>889.79446000000007</v>
      </c>
      <c r="K12" s="153">
        <f>((I12-$I$11)*O$14)+K$11</f>
        <v>572.4855399999999</v>
      </c>
      <c r="L12" s="154">
        <f t="shared" si="8"/>
        <v>0.60849800311841784</v>
      </c>
      <c r="M12" s="155">
        <f t="shared" si="9"/>
        <v>0.3915019968815821</v>
      </c>
      <c r="N12" s="268"/>
      <c r="O12" s="271"/>
      <c r="P12" s="274"/>
      <c r="Q12" s="156">
        <f t="shared" ref="Q12:Q14" si="13">K12-F12</f>
        <v>-7.4460000000044602E-2</v>
      </c>
      <c r="R12" s="157">
        <f>(K12-F12)/F12</f>
        <v>-1.3004750593832018E-4</v>
      </c>
      <c r="S12" s="158">
        <v>428</v>
      </c>
      <c r="T12" s="159">
        <f>S12/1000</f>
        <v>0.42799999999999999</v>
      </c>
      <c r="U12" s="129"/>
      <c r="Z12" s="161"/>
    </row>
    <row r="13" spans="1:26">
      <c r="A13" s="148" t="s">
        <v>9</v>
      </c>
      <c r="B13" s="149"/>
      <c r="C13" s="150">
        <v>0</v>
      </c>
      <c r="D13" s="151">
        <f t="shared" si="10"/>
        <v>1316.13</v>
      </c>
      <c r="E13" s="152">
        <f t="shared" si="11"/>
        <v>806.05000000000018</v>
      </c>
      <c r="F13" s="153">
        <v>510.08</v>
      </c>
      <c r="G13" s="154">
        <f>E13/D13</f>
        <v>0.61243950065722996</v>
      </c>
      <c r="H13" s="155">
        <f>F13/D13</f>
        <v>0.38756049934277004</v>
      </c>
      <c r="I13" s="151">
        <f t="shared" si="12"/>
        <v>1316.13</v>
      </c>
      <c r="J13" s="152">
        <f t="shared" ref="J13:J14" si="14">I13-K13</f>
        <v>806.19666000000007</v>
      </c>
      <c r="K13" s="153">
        <f t="shared" ref="K13:K14" si="15">((I13-$I$11)*O$14)+K$11</f>
        <v>509.93334000000004</v>
      </c>
      <c r="L13" s="154">
        <f t="shared" si="8"/>
        <v>0.61255093341843125</v>
      </c>
      <c r="M13" s="155">
        <f t="shared" si="9"/>
        <v>0.38744906658156869</v>
      </c>
      <c r="N13" s="269"/>
      <c r="O13" s="272"/>
      <c r="P13" s="274"/>
      <c r="Q13" s="156">
        <f t="shared" si="13"/>
        <v>-0.14665999999994028</v>
      </c>
      <c r="R13" s="157">
        <f t="shared" ref="R13:R14" si="16">(K13-F13)/F13</f>
        <v>-2.875235257213384E-4</v>
      </c>
      <c r="S13" s="162"/>
      <c r="T13" s="163"/>
      <c r="U13" s="129"/>
      <c r="Z13" s="161"/>
    </row>
    <row r="14" spans="1:26">
      <c r="A14" s="148" t="s">
        <v>10</v>
      </c>
      <c r="B14" s="149"/>
      <c r="C14" s="150">
        <v>0</v>
      </c>
      <c r="D14" s="151">
        <f t="shared" si="10"/>
        <v>2193.75</v>
      </c>
      <c r="E14" s="152">
        <f t="shared" si="11"/>
        <v>1308.46</v>
      </c>
      <c r="F14" s="153">
        <v>885.29</v>
      </c>
      <c r="G14" s="154">
        <f>E14/D14</f>
        <v>0.59644900284900282</v>
      </c>
      <c r="H14" s="155">
        <f>F14/D14</f>
        <v>0.40355099715099713</v>
      </c>
      <c r="I14" s="151">
        <f t="shared" si="12"/>
        <v>2193.75</v>
      </c>
      <c r="J14" s="152">
        <f t="shared" si="14"/>
        <v>1308.1952999999999</v>
      </c>
      <c r="K14" s="153">
        <f t="shared" si="15"/>
        <v>885.55470000000014</v>
      </c>
      <c r="L14" s="154">
        <f t="shared" si="8"/>
        <v>0.59632834188034178</v>
      </c>
      <c r="M14" s="155">
        <f t="shared" si="9"/>
        <v>0.40367165811965816</v>
      </c>
      <c r="N14" s="268" t="s">
        <v>23</v>
      </c>
      <c r="O14" s="271">
        <f>T12</f>
        <v>0.42799999999999999</v>
      </c>
      <c r="P14" s="164"/>
      <c r="Q14" s="156">
        <f t="shared" si="13"/>
        <v>0.26470000000017535</v>
      </c>
      <c r="R14" s="157">
        <f t="shared" si="16"/>
        <v>2.9899806842975223E-4</v>
      </c>
      <c r="S14" s="162"/>
      <c r="T14" s="163"/>
      <c r="U14" s="129"/>
      <c r="Y14" s="161"/>
      <c r="Z14" s="161"/>
    </row>
    <row r="15" spans="1:26">
      <c r="A15" s="165" t="s">
        <v>11</v>
      </c>
      <c r="B15" s="149"/>
      <c r="C15" s="166">
        <f>SUM(C11:C14)</f>
        <v>0</v>
      </c>
      <c r="D15" s="167">
        <f>(D11*$C11)+(D12*$C12)+(D13*$C13)+(D14*$C14)</f>
        <v>0</v>
      </c>
      <c r="E15" s="168">
        <f>(E11*$C11)+(E12*$C12)+(E13*$C13)+(E14*$C14)</f>
        <v>0</v>
      </c>
      <c r="F15" s="169">
        <f>(F11*$C11)+(F12*$C12)+(F13*$C13)+(F14*$C14)</f>
        <v>0</v>
      </c>
      <c r="G15" s="154" t="str">
        <f>IFERROR(E15/D15,"0%")</f>
        <v>0%</v>
      </c>
      <c r="H15" s="155" t="str">
        <f>IFERROR(F15/E15,"0%")</f>
        <v>0%</v>
      </c>
      <c r="I15" s="167">
        <f>(I11*$C11)+(I12*$C12)+(I13*$C13)+(I14*$C14)</f>
        <v>0</v>
      </c>
      <c r="J15" s="168">
        <f>(J11*$C11)+(J12*$C12)+(J13*$C13)+(J14*$C14)</f>
        <v>0</v>
      </c>
      <c r="K15" s="169">
        <f>(K11*$C11)+(K12*$C12)+(K13*$C13)+(K14*$C14)</f>
        <v>0</v>
      </c>
      <c r="L15" s="154" t="str">
        <f>IFERROR(J15/I15,"0%")</f>
        <v>0%</v>
      </c>
      <c r="M15" s="155" t="str">
        <f>IFERROR(K15/J15,"0%")</f>
        <v>0%</v>
      </c>
      <c r="N15" s="268"/>
      <c r="O15" s="271"/>
      <c r="P15" s="170"/>
      <c r="Q15" s="170">
        <f>(Q11*$C11)+(Q12*$C12)+(Q13*$C13)+(Q14*$C14)</f>
        <v>0</v>
      </c>
      <c r="R15" s="176"/>
      <c r="S15" s="162"/>
      <c r="T15" s="172"/>
      <c r="U15" s="172"/>
      <c r="V15" s="173"/>
      <c r="W15" s="173"/>
      <c r="Y15" s="173"/>
    </row>
    <row r="16" spans="1:26">
      <c r="A16" s="165" t="s">
        <v>12</v>
      </c>
      <c r="B16" s="174"/>
      <c r="C16" s="175"/>
      <c r="D16" s="167">
        <f>D15*12</f>
        <v>0</v>
      </c>
      <c r="E16" s="168">
        <f>E15*12</f>
        <v>0</v>
      </c>
      <c r="F16" s="169">
        <f>F15*12</f>
        <v>0</v>
      </c>
      <c r="G16" s="154" t="str">
        <f>IFERROR(E16/D16,"0%")</f>
        <v>0%</v>
      </c>
      <c r="H16" s="155" t="str">
        <f>IFERROR(F16/E16,"0%")</f>
        <v>0%</v>
      </c>
      <c r="I16" s="167">
        <f>I15*12</f>
        <v>0</v>
      </c>
      <c r="J16" s="191">
        <f>J15*12</f>
        <v>0</v>
      </c>
      <c r="K16" s="169">
        <f>K15*12</f>
        <v>0</v>
      </c>
      <c r="L16" s="154" t="str">
        <f>IFERROR(J16/I16,"0%")</f>
        <v>0%</v>
      </c>
      <c r="M16" s="155" t="str">
        <f>IFERROR(K16/J16,"0%")</f>
        <v>0%</v>
      </c>
      <c r="N16" s="275"/>
      <c r="O16" s="276"/>
      <c r="P16" s="170"/>
      <c r="Q16" s="170">
        <f>Q15*12</f>
        <v>0</v>
      </c>
      <c r="R16" s="176"/>
      <c r="S16" s="172"/>
      <c r="T16" s="172"/>
      <c r="U16" s="172"/>
      <c r="V16" s="173"/>
      <c r="W16" s="173"/>
      <c r="X16" s="173"/>
      <c r="Y16" s="173"/>
    </row>
    <row r="17" spans="1:26">
      <c r="A17" s="177" t="s">
        <v>20</v>
      </c>
      <c r="B17" s="178"/>
      <c r="C17" s="179"/>
      <c r="D17" s="180"/>
      <c r="E17" s="181"/>
      <c r="F17" s="182"/>
      <c r="G17" s="183"/>
      <c r="H17" s="184"/>
      <c r="I17" s="185"/>
      <c r="J17" s="181"/>
      <c r="K17" s="182"/>
      <c r="L17" s="183"/>
      <c r="M17" s="184"/>
      <c r="N17" s="186"/>
      <c r="O17" s="187"/>
      <c r="P17" s="188"/>
      <c r="Q17" s="189"/>
      <c r="R17" s="190"/>
      <c r="S17" s="162"/>
      <c r="U17" s="129"/>
    </row>
    <row r="18" spans="1:26">
      <c r="A18" s="148" t="s">
        <v>3</v>
      </c>
      <c r="B18" s="149"/>
      <c r="C18" s="150">
        <v>0</v>
      </c>
      <c r="D18" s="151">
        <f>D4</f>
        <v>731.1</v>
      </c>
      <c r="E18" s="152">
        <f>D18-F18</f>
        <v>408.39000000000004</v>
      </c>
      <c r="F18" s="153">
        <v>322.70999999999998</v>
      </c>
      <c r="G18" s="154">
        <f>E18/D18</f>
        <v>0.55859663520722203</v>
      </c>
      <c r="H18" s="155">
        <f>F18/D18</f>
        <v>0.44140336479277797</v>
      </c>
      <c r="I18" s="151">
        <f>I4</f>
        <v>731.1</v>
      </c>
      <c r="J18" s="152">
        <f>I18-K18</f>
        <v>407.9538</v>
      </c>
      <c r="K18" s="153">
        <f>(I18*O18)</f>
        <v>323.14620000000002</v>
      </c>
      <c r="L18" s="154">
        <f t="shared" ref="L18:L21" si="17">J18/I18</f>
        <v>0.55799999999999994</v>
      </c>
      <c r="M18" s="155">
        <f t="shared" ref="M18:M21" si="18">K18/I18</f>
        <v>0.442</v>
      </c>
      <c r="N18" s="267" t="s">
        <v>22</v>
      </c>
      <c r="O18" s="270">
        <f>T18</f>
        <v>0.442</v>
      </c>
      <c r="P18" s="273"/>
      <c r="Q18" s="156">
        <f>K18-F18</f>
        <v>0.43620000000004211</v>
      </c>
      <c r="R18" s="157">
        <f>(K18-F18)/F18</f>
        <v>1.3516779771313009E-3</v>
      </c>
      <c r="S18" s="158">
        <v>442</v>
      </c>
      <c r="T18" s="159">
        <f>S18/1000</f>
        <v>0.442</v>
      </c>
      <c r="U18" s="129"/>
      <c r="Y18" s="161"/>
      <c r="Z18" s="161"/>
    </row>
    <row r="19" spans="1:26">
      <c r="A19" s="148" t="s">
        <v>8</v>
      </c>
      <c r="B19" s="149"/>
      <c r="C19" s="150">
        <v>0</v>
      </c>
      <c r="D19" s="151">
        <f t="shared" ref="D19:D21" si="19">D5</f>
        <v>1462.28</v>
      </c>
      <c r="E19" s="152">
        <f t="shared" ref="E19:E21" si="20">D19-F19</f>
        <v>774.63</v>
      </c>
      <c r="F19" s="153">
        <v>687.65</v>
      </c>
      <c r="G19" s="154">
        <f>E19/D19</f>
        <v>0.52974122603058238</v>
      </c>
      <c r="H19" s="155">
        <f>F19/D19</f>
        <v>0.47025877396941762</v>
      </c>
      <c r="I19" s="151">
        <f t="shared" ref="I19:I21" si="21">I5</f>
        <v>1462.28</v>
      </c>
      <c r="J19" s="152">
        <f t="shared" ref="J19:J21" si="22">I19-K19</f>
        <v>775.00615999999991</v>
      </c>
      <c r="K19" s="153">
        <f>((I19-$I$18)*O$21)+K$18</f>
        <v>687.27384000000006</v>
      </c>
      <c r="L19" s="154">
        <f t="shared" si="17"/>
        <v>0.52999846814563556</v>
      </c>
      <c r="M19" s="155">
        <f t="shared" si="18"/>
        <v>0.4700015318543645</v>
      </c>
      <c r="N19" s="268"/>
      <c r="O19" s="271"/>
      <c r="P19" s="274"/>
      <c r="Q19" s="156">
        <f t="shared" ref="Q19:Q21" si="23">K19-F19</f>
        <v>-0.37615999999991345</v>
      </c>
      <c r="R19" s="157">
        <f>(K19-F19)/F19</f>
        <v>-5.4702246782507597E-4</v>
      </c>
      <c r="S19" s="158">
        <v>498</v>
      </c>
      <c r="T19" s="159">
        <f>S19/1000</f>
        <v>0.498</v>
      </c>
      <c r="U19" s="129"/>
      <c r="Y19" s="161"/>
      <c r="Z19" s="161"/>
    </row>
    <row r="20" spans="1:26">
      <c r="A20" s="148" t="s">
        <v>9</v>
      </c>
      <c r="B20" s="149"/>
      <c r="C20" s="150">
        <v>1</v>
      </c>
      <c r="D20" s="151">
        <f t="shared" si="19"/>
        <v>1316.13</v>
      </c>
      <c r="E20" s="152">
        <f t="shared" si="20"/>
        <v>701.44</v>
      </c>
      <c r="F20" s="153">
        <v>614.69000000000005</v>
      </c>
      <c r="G20" s="154">
        <f>E20/D20</f>
        <v>0.53295647086534004</v>
      </c>
      <c r="H20" s="155">
        <f>F20/D20</f>
        <v>0.46704352913465996</v>
      </c>
      <c r="I20" s="151">
        <f t="shared" si="21"/>
        <v>1316.13</v>
      </c>
      <c r="J20" s="152">
        <f t="shared" si="22"/>
        <v>701.63886000000002</v>
      </c>
      <c r="K20" s="153">
        <f>((I20-$I$18)*O$21)+K$18</f>
        <v>614.49114000000009</v>
      </c>
      <c r="L20" s="154">
        <f t="shared" si="17"/>
        <v>0.53310756536208426</v>
      </c>
      <c r="M20" s="155">
        <f t="shared" si="18"/>
        <v>0.46689243463791574</v>
      </c>
      <c r="N20" s="269"/>
      <c r="O20" s="272"/>
      <c r="P20" s="274"/>
      <c r="Q20" s="156">
        <f t="shared" si="23"/>
        <v>-0.19885999999996784</v>
      </c>
      <c r="R20" s="157">
        <f t="shared" ref="R20:R21" si="24">(K20-F20)/F20</f>
        <v>-3.2351266492047673E-4</v>
      </c>
      <c r="S20" s="162"/>
      <c r="T20" s="163"/>
      <c r="U20" s="129"/>
      <c r="Y20" s="161"/>
      <c r="Z20" s="161"/>
    </row>
    <row r="21" spans="1:26">
      <c r="A21" s="148" t="s">
        <v>10</v>
      </c>
      <c r="B21" s="149"/>
      <c r="C21" s="150">
        <v>0</v>
      </c>
      <c r="D21" s="151">
        <f t="shared" si="19"/>
        <v>2193.75</v>
      </c>
      <c r="E21" s="152">
        <f t="shared" si="20"/>
        <v>1141.08</v>
      </c>
      <c r="F21" s="153">
        <v>1052.67</v>
      </c>
      <c r="G21" s="154">
        <f>E21/D21</f>
        <v>0.52015042735042727</v>
      </c>
      <c r="H21" s="155">
        <f>F21/D21</f>
        <v>0.47984957264957268</v>
      </c>
      <c r="I21" s="151">
        <f t="shared" si="21"/>
        <v>2193.75</v>
      </c>
      <c r="J21" s="152">
        <f t="shared" si="22"/>
        <v>1142.2040999999999</v>
      </c>
      <c r="K21" s="153">
        <f>((I21-$I$18)*O$21)+K$18</f>
        <v>1051.5459000000001</v>
      </c>
      <c r="L21" s="154">
        <f t="shared" si="17"/>
        <v>0.52066283760683763</v>
      </c>
      <c r="M21" s="155">
        <f t="shared" si="18"/>
        <v>0.47933716239316243</v>
      </c>
      <c r="N21" s="268" t="s">
        <v>23</v>
      </c>
      <c r="O21" s="271">
        <f>T19</f>
        <v>0.498</v>
      </c>
      <c r="P21" s="164"/>
      <c r="Q21" s="156">
        <f t="shared" si="23"/>
        <v>-1.1240999999999985</v>
      </c>
      <c r="R21" s="157">
        <f t="shared" si="24"/>
        <v>-1.0678560232551498E-3</v>
      </c>
      <c r="S21" s="162"/>
      <c r="T21" s="163"/>
      <c r="U21" s="129"/>
      <c r="Y21" s="161"/>
      <c r="Z21" s="161"/>
    </row>
    <row r="22" spans="1:26">
      <c r="A22" s="165" t="s">
        <v>11</v>
      </c>
      <c r="B22" s="149"/>
      <c r="C22" s="166">
        <f>SUM(C18:C21)</f>
        <v>1</v>
      </c>
      <c r="D22" s="167">
        <f>(D18*$C18)+(D19*$C19)+(D20*$C20)+(D21*$C21)</f>
        <v>1316.13</v>
      </c>
      <c r="E22" s="168">
        <f>(E18*$C18)+(E19*$C19)+(E20*$C20)+(E21*$C21)</f>
        <v>701.44</v>
      </c>
      <c r="F22" s="169">
        <f>(F18*$C18)+(F19*$C19)+(F20*$C20)+(F21*$C21)</f>
        <v>614.69000000000005</v>
      </c>
      <c r="G22" s="154">
        <f>IFERROR(E22/D22,"0%")</f>
        <v>0.53295647086534004</v>
      </c>
      <c r="H22" s="155">
        <f>IFERROR(F22/E22,"0%")</f>
        <v>0.8763258439781022</v>
      </c>
      <c r="I22" s="167">
        <f>(I18*$C18)+(I19*$C19)+(I20*$C20)+(I21*$C21)</f>
        <v>1316.13</v>
      </c>
      <c r="J22" s="168">
        <f>(J18*$C18)+(J19*$C19)+(J20*$C20)+(J21*$C21)</f>
        <v>701.63886000000002</v>
      </c>
      <c r="K22" s="169">
        <f>(K18*$C18)+(K19*$C19)+(K20*$C20)+(K21*$C21)</f>
        <v>614.49114000000009</v>
      </c>
      <c r="L22" s="154">
        <f>IFERROR(J22/I22,"0%")</f>
        <v>0.53310756536208426</v>
      </c>
      <c r="M22" s="155">
        <f>IFERROR(K22/J22,"0%")</f>
        <v>0.87579405165785729</v>
      </c>
      <c r="N22" s="268"/>
      <c r="O22" s="271"/>
      <c r="P22" s="170"/>
      <c r="Q22" s="170">
        <f>(Q18*$C18)+(Q19*$C19)+(Q20*$C20)+(Q21*$C21)</f>
        <v>-0.19885999999996784</v>
      </c>
      <c r="R22" s="176"/>
      <c r="S22" s="162"/>
      <c r="T22" s="172"/>
      <c r="U22" s="172"/>
      <c r="V22" s="173"/>
      <c r="W22" s="173"/>
      <c r="X22" s="173"/>
      <c r="Y22" s="173"/>
    </row>
    <row r="23" spans="1:26">
      <c r="A23" s="165" t="s">
        <v>12</v>
      </c>
      <c r="B23" s="174"/>
      <c r="C23" s="175"/>
      <c r="D23" s="167">
        <f>D22*12</f>
        <v>15793.560000000001</v>
      </c>
      <c r="E23" s="168">
        <f>E22*12</f>
        <v>8417.2800000000007</v>
      </c>
      <c r="F23" s="169">
        <f>F22*12</f>
        <v>7376.2800000000007</v>
      </c>
      <c r="G23" s="154">
        <f>IFERROR(E23/D23,"0%")</f>
        <v>0.53295647086534004</v>
      </c>
      <c r="H23" s="155">
        <f>IFERROR(F23/E23,"0%")</f>
        <v>0.8763258439781022</v>
      </c>
      <c r="I23" s="167">
        <f>I22*12</f>
        <v>15793.560000000001</v>
      </c>
      <c r="J23" s="191">
        <f>J22*12</f>
        <v>8419.6663200000003</v>
      </c>
      <c r="K23" s="169">
        <f>K22*12</f>
        <v>7373.893680000001</v>
      </c>
      <c r="L23" s="154">
        <f>IFERROR(J23/I23,"0%")</f>
        <v>0.53310756536208426</v>
      </c>
      <c r="M23" s="155">
        <f>IFERROR(K23/J23,"0%")</f>
        <v>0.87579405165785729</v>
      </c>
      <c r="N23" s="275"/>
      <c r="O23" s="276"/>
      <c r="P23" s="170"/>
      <c r="Q23" s="170">
        <f>Q22*12</f>
        <v>-2.3863199999996141</v>
      </c>
      <c r="R23" s="176"/>
      <c r="S23" s="172"/>
      <c r="T23" s="172"/>
      <c r="U23" s="172"/>
      <c r="V23" s="173"/>
      <c r="W23" s="173"/>
      <c r="X23" s="173"/>
      <c r="Y23" s="173"/>
    </row>
    <row r="24" spans="1:26">
      <c r="A24" s="177" t="s">
        <v>21</v>
      </c>
      <c r="B24" s="178"/>
      <c r="C24" s="179"/>
      <c r="D24" s="180"/>
      <c r="E24" s="181"/>
      <c r="F24" s="182"/>
      <c r="G24" s="183"/>
      <c r="H24" s="184"/>
      <c r="I24" s="185"/>
      <c r="J24" s="181"/>
      <c r="K24" s="182"/>
      <c r="L24" s="183"/>
      <c r="M24" s="184"/>
      <c r="N24" s="186">
        <v>900</v>
      </c>
      <c r="O24" s="187"/>
      <c r="P24" s="188"/>
      <c r="Q24" s="189"/>
      <c r="R24" s="190"/>
      <c r="S24" s="162"/>
      <c r="U24" s="129"/>
    </row>
    <row r="25" spans="1:26">
      <c r="A25" s="148" t="s">
        <v>3</v>
      </c>
      <c r="B25" s="149"/>
      <c r="C25" s="150">
        <v>0</v>
      </c>
      <c r="D25" s="151">
        <f>D4</f>
        <v>731.1</v>
      </c>
      <c r="E25" s="152">
        <f>D25-F25</f>
        <v>314.13</v>
      </c>
      <c r="F25" s="153">
        <v>416.97</v>
      </c>
      <c r="G25" s="154">
        <f>E25/D25</f>
        <v>0.42966762412802623</v>
      </c>
      <c r="H25" s="155">
        <f>F25/D25</f>
        <v>0.57033237587197372</v>
      </c>
      <c r="I25" s="151">
        <f>I4</f>
        <v>731.1</v>
      </c>
      <c r="J25" s="152">
        <f>I25-K25</f>
        <v>314.37300000000005</v>
      </c>
      <c r="K25" s="153">
        <f>(I25*O25)</f>
        <v>416.72699999999998</v>
      </c>
      <c r="L25" s="154">
        <f t="shared" ref="L25:L28" si="25">J25/I25</f>
        <v>0.43000000000000005</v>
      </c>
      <c r="M25" s="155">
        <f t="shared" ref="M25:M28" si="26">K25/I25</f>
        <v>0.56999999999999995</v>
      </c>
      <c r="N25" s="267" t="s">
        <v>22</v>
      </c>
      <c r="O25" s="270">
        <f>T25</f>
        <v>0.56999999999999995</v>
      </c>
      <c r="P25" s="273"/>
      <c r="Q25" s="156">
        <f>K25-F25</f>
        <v>-0.24300000000005184</v>
      </c>
      <c r="R25" s="157">
        <f>(K25-F25)/F25</f>
        <v>-5.827757392619417E-4</v>
      </c>
      <c r="S25" s="158">
        <v>570</v>
      </c>
      <c r="T25" s="159">
        <f>S25/1000</f>
        <v>0.56999999999999995</v>
      </c>
      <c r="U25" s="129"/>
      <c r="Y25" s="161"/>
      <c r="Z25" s="161"/>
    </row>
    <row r="26" spans="1:26">
      <c r="A26" s="148" t="s">
        <v>8</v>
      </c>
      <c r="B26" s="149"/>
      <c r="C26" s="150">
        <v>0</v>
      </c>
      <c r="D26" s="151">
        <f t="shared" ref="D26:D28" si="27">D5</f>
        <v>1462.28</v>
      </c>
      <c r="E26" s="152">
        <f t="shared" ref="E26:E28" si="28">D26-F26</f>
        <v>593.15</v>
      </c>
      <c r="F26" s="153">
        <v>869.13</v>
      </c>
      <c r="G26" s="154">
        <f>E26/D26</f>
        <v>0.40563366797056649</v>
      </c>
      <c r="H26" s="155">
        <f>F26/D26</f>
        <v>0.59436633202943345</v>
      </c>
      <c r="I26" s="151">
        <f t="shared" ref="I26:I28" si="29">I5</f>
        <v>1462.28</v>
      </c>
      <c r="J26" s="152">
        <f t="shared" ref="J26:J28" si="30">I26-K26</f>
        <v>592.95258000000001</v>
      </c>
      <c r="K26" s="153">
        <f>((I26-$I$25)*O$28)+K$25</f>
        <v>869.32741999999996</v>
      </c>
      <c r="L26" s="154">
        <f t="shared" si="25"/>
        <v>0.40549865962743115</v>
      </c>
      <c r="M26" s="155">
        <f t="shared" si="26"/>
        <v>0.59450134037256885</v>
      </c>
      <c r="N26" s="268"/>
      <c r="O26" s="271"/>
      <c r="P26" s="274"/>
      <c r="Q26" s="156">
        <f t="shared" ref="Q26:Q28" si="31">K26-F26</f>
        <v>0.19741999999996551</v>
      </c>
      <c r="R26" s="157">
        <f>(K26-F26)/F26</f>
        <v>2.2714668691676217E-4</v>
      </c>
      <c r="S26" s="158">
        <v>619</v>
      </c>
      <c r="T26" s="159">
        <f>S26/1000</f>
        <v>0.61899999999999999</v>
      </c>
      <c r="U26" s="129"/>
      <c r="Y26" s="161"/>
      <c r="Z26" s="161"/>
    </row>
    <row r="27" spans="1:26">
      <c r="A27" s="148" t="s">
        <v>9</v>
      </c>
      <c r="B27" s="149"/>
      <c r="C27" s="150">
        <v>0</v>
      </c>
      <c r="D27" s="151">
        <f t="shared" si="27"/>
        <v>1316.13</v>
      </c>
      <c r="E27" s="152">
        <f t="shared" si="28"/>
        <v>537.37000000000012</v>
      </c>
      <c r="F27" s="153">
        <v>778.76</v>
      </c>
      <c r="G27" s="154">
        <f>E27/D27</f>
        <v>0.40829553311602962</v>
      </c>
      <c r="H27" s="155">
        <f>F27/D27</f>
        <v>0.59170446688397038</v>
      </c>
      <c r="I27" s="151">
        <f t="shared" si="29"/>
        <v>1316.13</v>
      </c>
      <c r="J27" s="152">
        <f t="shared" si="30"/>
        <v>537.26943000000006</v>
      </c>
      <c r="K27" s="153">
        <f t="shared" ref="K27:K28" si="32">((I27-$I$25)*O$28)+K$25</f>
        <v>778.86057000000005</v>
      </c>
      <c r="L27" s="154">
        <f t="shared" si="25"/>
        <v>0.40821911969182378</v>
      </c>
      <c r="M27" s="155">
        <f t="shared" si="26"/>
        <v>0.59178088030817622</v>
      </c>
      <c r="N27" s="269"/>
      <c r="O27" s="272"/>
      <c r="P27" s="274"/>
      <c r="Q27" s="156">
        <f t="shared" si="31"/>
        <v>0.10057000000006155</v>
      </c>
      <c r="R27" s="157">
        <f t="shared" ref="R27:R28" si="33">(K27-F27)/F27</f>
        <v>1.2914119882898655E-4</v>
      </c>
      <c r="S27" s="162"/>
      <c r="T27" s="163"/>
      <c r="U27" s="129"/>
      <c r="Y27" s="161"/>
      <c r="Z27" s="161"/>
    </row>
    <row r="28" spans="1:26">
      <c r="A28" s="148" t="s">
        <v>10</v>
      </c>
      <c r="B28" s="149"/>
      <c r="C28" s="150">
        <v>0</v>
      </c>
      <c r="D28" s="151">
        <f t="shared" si="27"/>
        <v>2193.75</v>
      </c>
      <c r="E28" s="152">
        <f t="shared" si="28"/>
        <v>872.31</v>
      </c>
      <c r="F28" s="153">
        <v>1321.44</v>
      </c>
      <c r="G28" s="154">
        <f>E28/D28</f>
        <v>0.39763418803418799</v>
      </c>
      <c r="H28" s="155">
        <f>F28/D28</f>
        <v>0.60236581196581196</v>
      </c>
      <c r="I28" s="151">
        <f t="shared" si="29"/>
        <v>2193.75</v>
      </c>
      <c r="J28" s="152">
        <f t="shared" si="30"/>
        <v>871.64265</v>
      </c>
      <c r="K28" s="153">
        <f t="shared" si="32"/>
        <v>1322.10735</v>
      </c>
      <c r="L28" s="154">
        <f t="shared" si="25"/>
        <v>0.39732998290598293</v>
      </c>
      <c r="M28" s="155">
        <f t="shared" si="26"/>
        <v>0.60267001709401713</v>
      </c>
      <c r="N28" s="268" t="s">
        <v>23</v>
      </c>
      <c r="O28" s="271">
        <f>T26</f>
        <v>0.61899999999999999</v>
      </c>
      <c r="P28" s="164"/>
      <c r="Q28" s="156">
        <f t="shared" si="31"/>
        <v>0.66734999999994216</v>
      </c>
      <c r="R28" s="157">
        <f t="shared" si="33"/>
        <v>5.0501725390478735E-4</v>
      </c>
      <c r="S28" s="162"/>
      <c r="T28" s="163"/>
      <c r="U28" s="129"/>
      <c r="Y28" s="161"/>
      <c r="Z28" s="161"/>
    </row>
    <row r="29" spans="1:26">
      <c r="A29" s="165" t="s">
        <v>11</v>
      </c>
      <c r="B29" s="149"/>
      <c r="C29" s="166">
        <f>SUM(C25:C28)</f>
        <v>0</v>
      </c>
      <c r="D29" s="167">
        <f>(D25*$C25)+(D26*$C26)+(D27*$C27)+(D28*$C28)</f>
        <v>0</v>
      </c>
      <c r="E29" s="168">
        <f>(E25*$C25)+(E26*$C26)+(E27*$C27)+(E28*$C28)</f>
        <v>0</v>
      </c>
      <c r="F29" s="169">
        <f>(F25*$C25)+(F26*$C26)+(F27*$C27)+(F28*$C28)</f>
        <v>0</v>
      </c>
      <c r="G29" s="154" t="str">
        <f>IFERROR(E29/D29,"0%")</f>
        <v>0%</v>
      </c>
      <c r="H29" s="155" t="str">
        <f>IFERROR(F29/E29,"0%")</f>
        <v>0%</v>
      </c>
      <c r="I29" s="167">
        <f>(I25*$C25)+(I26*$C26)+(I27*$C27)+(I28*$C28)</f>
        <v>0</v>
      </c>
      <c r="J29" s="168">
        <f>(J25*$C25)+(J26*$C26)+(J27*$C27)+(J28*$C28)</f>
        <v>0</v>
      </c>
      <c r="K29" s="169">
        <f>(K25*$C25)+(K26*$C26)+(K27*$C27)+(K28*$C28)</f>
        <v>0</v>
      </c>
      <c r="L29" s="154" t="str">
        <f>IFERROR(J29/I29,"0%")</f>
        <v>0%</v>
      </c>
      <c r="M29" s="155" t="str">
        <f>IFERROR(K29/J29,"0%")</f>
        <v>0%</v>
      </c>
      <c r="N29" s="268"/>
      <c r="O29" s="271"/>
      <c r="P29" s="170"/>
      <c r="Q29" s="170">
        <f>(Q25*$C25)+(Q26*$C26)+(Q27*$C27)+(Q28*$C28)</f>
        <v>0</v>
      </c>
      <c r="R29" s="192"/>
      <c r="S29" s="162"/>
      <c r="T29" s="172"/>
      <c r="U29" s="172"/>
      <c r="V29" s="173"/>
      <c r="W29" s="173"/>
      <c r="X29" s="173"/>
      <c r="Y29" s="173"/>
    </row>
    <row r="30" spans="1:26">
      <c r="A30" s="165" t="s">
        <v>12</v>
      </c>
      <c r="B30" s="174"/>
      <c r="C30" s="175"/>
      <c r="D30" s="167">
        <f>D29*12</f>
        <v>0</v>
      </c>
      <c r="E30" s="168">
        <f>E29*12</f>
        <v>0</v>
      </c>
      <c r="F30" s="169">
        <f>F29*12</f>
        <v>0</v>
      </c>
      <c r="G30" s="154" t="str">
        <f>IFERROR(E30/D30,"0%")</f>
        <v>0%</v>
      </c>
      <c r="H30" s="155" t="str">
        <f>IFERROR(F30/E30,"0%")</f>
        <v>0%</v>
      </c>
      <c r="I30" s="167">
        <f>I29*12</f>
        <v>0</v>
      </c>
      <c r="J30" s="191">
        <f>J29*12</f>
        <v>0</v>
      </c>
      <c r="K30" s="169">
        <f>K29*12</f>
        <v>0</v>
      </c>
      <c r="L30" s="154" t="str">
        <f>IFERROR(J30/I30,"0%")</f>
        <v>0%</v>
      </c>
      <c r="M30" s="155" t="str">
        <f>IFERROR(K30/J30,"0%")</f>
        <v>0%</v>
      </c>
      <c r="N30" s="275"/>
      <c r="O30" s="276"/>
      <c r="P30" s="170"/>
      <c r="Q30" s="170">
        <f>Q29*12</f>
        <v>0</v>
      </c>
      <c r="R30" s="192"/>
      <c r="S30" s="172"/>
      <c r="T30" s="172"/>
      <c r="U30" s="172"/>
      <c r="V30" s="173"/>
      <c r="W30" s="173"/>
      <c r="X30" s="173"/>
      <c r="Y30" s="173"/>
    </row>
    <row r="31" spans="1:26" s="160" customFormat="1" hidden="1">
      <c r="A31" s="193"/>
      <c r="B31" s="194"/>
      <c r="C31" s="150"/>
      <c r="D31" s="195"/>
      <c r="E31" s="196"/>
      <c r="F31" s="197"/>
      <c r="G31" s="198"/>
      <c r="H31" s="155"/>
      <c r="I31" s="195"/>
      <c r="J31" s="196"/>
      <c r="K31" s="197"/>
      <c r="L31" s="198"/>
      <c r="M31" s="155"/>
      <c r="N31" s="195"/>
      <c r="O31" s="197"/>
      <c r="P31" s="199"/>
      <c r="Q31" s="200"/>
      <c r="R31" s="192"/>
      <c r="S31" s="129"/>
      <c r="T31" s="129"/>
      <c r="U31" s="129"/>
      <c r="Y31" s="201"/>
    </row>
    <row r="32" spans="1:26" s="160" customFormat="1" hidden="1">
      <c r="A32" s="193"/>
      <c r="B32" s="194"/>
      <c r="C32" s="150"/>
      <c r="D32" s="195"/>
      <c r="E32" s="196"/>
      <c r="F32" s="197"/>
      <c r="G32" s="198"/>
      <c r="H32" s="155"/>
      <c r="I32" s="195"/>
      <c r="J32" s="196"/>
      <c r="K32" s="197"/>
      <c r="L32" s="198"/>
      <c r="M32" s="155"/>
      <c r="N32" s="195"/>
      <c r="O32" s="197"/>
      <c r="P32" s="199"/>
      <c r="Q32" s="200"/>
      <c r="R32" s="192"/>
      <c r="S32" s="129"/>
      <c r="T32" s="129"/>
      <c r="U32" s="129"/>
      <c r="Y32" s="201"/>
    </row>
    <row r="33" spans="1:25" s="160" customFormat="1" hidden="1">
      <c r="A33" s="193"/>
      <c r="B33" s="194"/>
      <c r="C33" s="202"/>
      <c r="D33" s="203"/>
      <c r="E33" s="204"/>
      <c r="F33" s="205"/>
      <c r="G33" s="198"/>
      <c r="H33" s="155"/>
      <c r="I33" s="203"/>
      <c r="J33" s="204"/>
      <c r="K33" s="205"/>
      <c r="L33" s="198"/>
      <c r="M33" s="155"/>
      <c r="N33" s="203"/>
      <c r="O33" s="205"/>
      <c r="P33" s="206"/>
      <c r="Q33" s="200"/>
      <c r="R33" s="192"/>
      <c r="S33" s="129"/>
      <c r="T33" s="129"/>
      <c r="U33" s="129"/>
    </row>
    <row r="34" spans="1:25" s="160" customFormat="1" hidden="1">
      <c r="A34" s="193"/>
      <c r="B34" s="194"/>
      <c r="C34" s="202"/>
      <c r="D34" s="203"/>
      <c r="E34" s="204"/>
      <c r="F34" s="205"/>
      <c r="G34" s="198"/>
      <c r="H34" s="155"/>
      <c r="I34" s="203"/>
      <c r="J34" s="204"/>
      <c r="K34" s="205"/>
      <c r="L34" s="198"/>
      <c r="M34" s="155"/>
      <c r="N34" s="203"/>
      <c r="O34" s="205"/>
      <c r="P34" s="206"/>
      <c r="Q34" s="200"/>
      <c r="R34" s="192"/>
      <c r="S34" s="129"/>
      <c r="T34" s="129"/>
      <c r="U34" s="129"/>
    </row>
    <row r="35" spans="1:25" hidden="1">
      <c r="A35" s="177"/>
      <c r="B35" s="178"/>
      <c r="C35" s="179"/>
      <c r="D35" s="207"/>
      <c r="E35" s="208"/>
      <c r="F35" s="209"/>
      <c r="G35" s="183"/>
      <c r="H35" s="184"/>
      <c r="I35" s="185"/>
      <c r="J35" s="208"/>
      <c r="K35" s="209"/>
      <c r="L35" s="183"/>
      <c r="M35" s="184"/>
      <c r="N35" s="210"/>
      <c r="O35" s="211"/>
      <c r="P35" s="212"/>
      <c r="Q35" s="213"/>
      <c r="R35" s="214"/>
      <c r="U35" s="129"/>
    </row>
    <row r="36" spans="1:25" hidden="1">
      <c r="A36" s="148"/>
      <c r="B36" s="149"/>
      <c r="C36" s="150"/>
      <c r="D36" s="195"/>
      <c r="E36" s="196"/>
      <c r="F36" s="197"/>
      <c r="G36" s="154"/>
      <c r="H36" s="155"/>
      <c r="I36" s="195"/>
      <c r="J36" s="196"/>
      <c r="K36" s="197"/>
      <c r="L36" s="154"/>
      <c r="M36" s="155"/>
      <c r="N36" s="215"/>
      <c r="O36" s="197"/>
      <c r="P36" s="199"/>
      <c r="Q36" s="200"/>
      <c r="R36" s="192"/>
      <c r="U36" s="129"/>
      <c r="Y36" s="161"/>
    </row>
    <row r="37" spans="1:25" hidden="1">
      <c r="A37" s="148"/>
      <c r="B37" s="149"/>
      <c r="C37" s="150"/>
      <c r="D37" s="195"/>
      <c r="E37" s="196"/>
      <c r="F37" s="197"/>
      <c r="G37" s="154"/>
      <c r="H37" s="155"/>
      <c r="I37" s="195"/>
      <c r="J37" s="196"/>
      <c r="K37" s="197"/>
      <c r="L37" s="154"/>
      <c r="M37" s="155"/>
      <c r="N37" s="215"/>
      <c r="O37" s="197"/>
      <c r="P37" s="199"/>
      <c r="Q37" s="200"/>
      <c r="R37" s="192"/>
      <c r="U37" s="129"/>
    </row>
    <row r="38" spans="1:25" hidden="1">
      <c r="A38" s="148"/>
      <c r="B38" s="149"/>
      <c r="C38" s="150"/>
      <c r="D38" s="195"/>
      <c r="E38" s="196"/>
      <c r="F38" s="197"/>
      <c r="G38" s="154"/>
      <c r="H38" s="155"/>
      <c r="I38" s="195"/>
      <c r="J38" s="196"/>
      <c r="K38" s="197"/>
      <c r="L38" s="154"/>
      <c r="M38" s="155"/>
      <c r="N38" s="215"/>
      <c r="O38" s="197"/>
      <c r="P38" s="199"/>
      <c r="Q38" s="200"/>
      <c r="R38" s="192"/>
      <c r="U38" s="129"/>
    </row>
    <row r="39" spans="1:25" hidden="1">
      <c r="A39" s="148"/>
      <c r="B39" s="149"/>
      <c r="C39" s="150"/>
      <c r="D39" s="195"/>
      <c r="E39" s="196"/>
      <c r="F39" s="197"/>
      <c r="G39" s="154"/>
      <c r="H39" s="155"/>
      <c r="I39" s="195"/>
      <c r="J39" s="196"/>
      <c r="K39" s="197"/>
      <c r="L39" s="154"/>
      <c r="M39" s="155"/>
      <c r="N39" s="215"/>
      <c r="O39" s="197"/>
      <c r="P39" s="199"/>
      <c r="Q39" s="200"/>
      <c r="R39" s="192"/>
      <c r="U39" s="129"/>
    </row>
    <row r="40" spans="1:25" s="160" customFormat="1" hidden="1">
      <c r="A40" s="193"/>
      <c r="B40" s="194"/>
      <c r="C40" s="202"/>
      <c r="D40" s="203"/>
      <c r="E40" s="204"/>
      <c r="F40" s="205"/>
      <c r="G40" s="198"/>
      <c r="H40" s="155"/>
      <c r="I40" s="204"/>
      <c r="J40" s="204"/>
      <c r="K40" s="205"/>
      <c r="L40" s="198"/>
      <c r="M40" s="155"/>
      <c r="N40" s="203"/>
      <c r="O40" s="205"/>
      <c r="P40" s="206"/>
      <c r="Q40" s="200"/>
      <c r="R40" s="192"/>
      <c r="S40" s="129"/>
      <c r="T40" s="129"/>
      <c r="U40" s="129"/>
    </row>
    <row r="41" spans="1:25" s="160" customFormat="1" hidden="1">
      <c r="A41" s="193"/>
      <c r="B41" s="194"/>
      <c r="C41" s="202"/>
      <c r="D41" s="203"/>
      <c r="E41" s="204"/>
      <c r="F41" s="205"/>
      <c r="G41" s="198"/>
      <c r="H41" s="155"/>
      <c r="I41" s="203"/>
      <c r="J41" s="204"/>
      <c r="K41" s="205"/>
      <c r="L41" s="198"/>
      <c r="M41" s="155"/>
      <c r="N41" s="203"/>
      <c r="O41" s="205"/>
      <c r="P41" s="206"/>
      <c r="Q41" s="200"/>
      <c r="R41" s="192"/>
      <c r="S41" s="129"/>
      <c r="T41" s="129"/>
      <c r="U41" s="129"/>
    </row>
    <row r="42" spans="1:25" ht="19.5" thickBot="1">
      <c r="A42" s="216" t="s">
        <v>12</v>
      </c>
      <c r="B42" s="217"/>
      <c r="C42" s="217"/>
      <c r="D42" s="217">
        <f>D9+D16+D23+D30</f>
        <v>751107.72000000009</v>
      </c>
      <c r="E42" s="217">
        <f>E9+E16+E23+E30</f>
        <v>614367.02954880008</v>
      </c>
      <c r="F42" s="217">
        <f>F9+F16+F23+F30</f>
        <v>136740.6904512</v>
      </c>
      <c r="G42" s="217"/>
      <c r="H42" s="217"/>
      <c r="I42" s="217">
        <f>I9+I16+I23+I30</f>
        <v>751107.72000000009</v>
      </c>
      <c r="J42" s="217">
        <f>J9+J16+J23+J30</f>
        <v>670202.41031999991</v>
      </c>
      <c r="K42" s="217">
        <f>K9+K16+K23+K30</f>
        <v>80905.309680000006</v>
      </c>
      <c r="L42" s="217"/>
      <c r="M42" s="217"/>
      <c r="N42" s="217"/>
      <c r="O42" s="217"/>
      <c r="P42" s="217"/>
      <c r="Q42" s="218">
        <f>K42-F42</f>
        <v>-55835.380771199998</v>
      </c>
      <c r="R42" s="219">
        <f>(K42-F42)/F42</f>
        <v>-0.40833039958304523</v>
      </c>
      <c r="S42" s="159"/>
      <c r="U42" s="129"/>
      <c r="Y42" s="220"/>
    </row>
    <row r="43" spans="1:25" ht="20.25">
      <c r="A43" s="59"/>
    </row>
    <row r="44" spans="1:25" ht="20.25">
      <c r="A44" s="60"/>
      <c r="N44" s="220"/>
    </row>
    <row r="45" spans="1:25" ht="20.25">
      <c r="A45" s="61"/>
    </row>
    <row r="46" spans="1:25" ht="20.25">
      <c r="A46" s="61"/>
    </row>
  </sheetData>
  <mergeCells count="27">
    <mergeCell ref="D1:H1"/>
    <mergeCell ref="I1:M1"/>
    <mergeCell ref="N1:R1"/>
    <mergeCell ref="B2:C2"/>
    <mergeCell ref="G2:H2"/>
    <mergeCell ref="L2:M2"/>
    <mergeCell ref="N2:O2"/>
    <mergeCell ref="N21:N23"/>
    <mergeCell ref="O21:O23"/>
    <mergeCell ref="N4:N6"/>
    <mergeCell ref="O4:O6"/>
    <mergeCell ref="P4:P6"/>
    <mergeCell ref="N7:N9"/>
    <mergeCell ref="O7:O9"/>
    <mergeCell ref="N11:N13"/>
    <mergeCell ref="O11:O13"/>
    <mergeCell ref="P11:P13"/>
    <mergeCell ref="N14:N16"/>
    <mergeCell ref="O14:O16"/>
    <mergeCell ref="N18:N20"/>
    <mergeCell ref="O18:O20"/>
    <mergeCell ref="P18:P20"/>
    <mergeCell ref="N25:N27"/>
    <mergeCell ref="O25:O27"/>
    <mergeCell ref="P25:P27"/>
    <mergeCell ref="N28:N30"/>
    <mergeCell ref="O28:O30"/>
  </mergeCells>
  <pageMargins left="0.7" right="0.7" top="0.75" bottom="0.75" header="0.3" footer="0.3"/>
  <pageSetup scale="5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Scroll Bar 1">
              <controlPr defaultSize="0" autoPict="0">
                <anchor moveWithCells="1">
                  <from>
                    <xdr:col>15</xdr:col>
                    <xdr:colOff>9525</xdr:colOff>
                    <xdr:row>24</xdr:row>
                    <xdr:rowOff>9525</xdr:rowOff>
                  </from>
                  <to>
                    <xdr:col>15</xdr:col>
                    <xdr:colOff>685800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Scroll Bar 2">
              <controlPr defaultSize="0" autoPict="0">
                <anchor moveWithCells="1">
                  <from>
                    <xdr:col>15</xdr:col>
                    <xdr:colOff>9525</xdr:colOff>
                    <xdr:row>25</xdr:row>
                    <xdr:rowOff>9525</xdr:rowOff>
                  </from>
                  <to>
                    <xdr:col>15</xdr:col>
                    <xdr:colOff>685800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Scroll Bar 3">
              <controlPr defaultSize="0" autoPict="0">
                <anchor moveWithCells="1">
                  <from>
                    <xdr:col>15</xdr:col>
                    <xdr:colOff>9525</xdr:colOff>
                    <xdr:row>26</xdr:row>
                    <xdr:rowOff>9525</xdr:rowOff>
                  </from>
                  <to>
                    <xdr:col>15</xdr:col>
                    <xdr:colOff>685800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Scroll Bar 4">
              <controlPr defaultSize="0" autoPict="0">
                <anchor moveWithCells="1">
                  <from>
                    <xdr:col>15</xdr:col>
                    <xdr:colOff>9525</xdr:colOff>
                    <xdr:row>27</xdr:row>
                    <xdr:rowOff>9525</xdr:rowOff>
                  </from>
                  <to>
                    <xdr:col>15</xdr:col>
                    <xdr:colOff>685800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Spinner 5">
              <controlPr defaultSize="0" autoPict="0">
                <anchor moveWithCells="1" sizeWithCells="1">
                  <from>
                    <xdr:col>15</xdr:col>
                    <xdr:colOff>9525</xdr:colOff>
                    <xdr:row>3</xdr:row>
                    <xdr:rowOff>9525</xdr:rowOff>
                  </from>
                  <to>
                    <xdr:col>16</xdr:col>
                    <xdr:colOff>0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Spinner 6">
              <controlPr defaultSize="0" autoPict="0">
                <anchor moveWithCells="1" sizeWithCells="1">
                  <from>
                    <xdr:col>15</xdr:col>
                    <xdr:colOff>28575</xdr:colOff>
                    <xdr:row>6</xdr:row>
                    <xdr:rowOff>19050</xdr:rowOff>
                  </from>
                  <to>
                    <xdr:col>16</xdr:col>
                    <xdr:colOff>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Spinner 7">
              <controlPr defaultSize="0" autoPict="0">
                <anchor moveWithCells="1" sizeWithCells="1">
                  <from>
                    <xdr:col>15</xdr:col>
                    <xdr:colOff>9525</xdr:colOff>
                    <xdr:row>10</xdr:row>
                    <xdr:rowOff>9525</xdr:rowOff>
                  </from>
                  <to>
                    <xdr:col>16</xdr:col>
                    <xdr:colOff>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Spinner 8">
              <controlPr defaultSize="0" autoPict="0">
                <anchor moveWithCells="1" sizeWithCells="1">
                  <from>
                    <xdr:col>15</xdr:col>
                    <xdr:colOff>28575</xdr:colOff>
                    <xdr:row>13</xdr:row>
                    <xdr:rowOff>19050</xdr:rowOff>
                  </from>
                  <to>
                    <xdr:col>16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Spinner 9">
              <controlPr defaultSize="0" autoPict="0">
                <anchor moveWithCells="1" sizeWithCells="1">
                  <from>
                    <xdr:col>15</xdr:col>
                    <xdr:colOff>9525</xdr:colOff>
                    <xdr:row>17</xdr:row>
                    <xdr:rowOff>9525</xdr:rowOff>
                  </from>
                  <to>
                    <xdr:col>16</xdr:col>
                    <xdr:colOff>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Spinner 10">
              <controlPr defaultSize="0" autoPict="0">
                <anchor moveWithCells="1" sizeWithCells="1">
                  <from>
                    <xdr:col>15</xdr:col>
                    <xdr:colOff>28575</xdr:colOff>
                    <xdr:row>20</xdr:row>
                    <xdr:rowOff>19050</xdr:rowOff>
                  </from>
                  <to>
                    <xdr:col>16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Spinner 11">
              <controlPr defaultSize="0" autoPict="0">
                <anchor moveWithCells="1" sizeWithCells="1">
                  <from>
                    <xdr:col>15</xdr:col>
                    <xdr:colOff>9525</xdr:colOff>
                    <xdr:row>24</xdr:row>
                    <xdr:rowOff>9525</xdr:rowOff>
                  </from>
                  <to>
                    <xdr:col>16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Spinner 12">
              <controlPr defaultSize="0" autoPict="0">
                <anchor moveWithCells="1" sizeWithCells="1">
                  <from>
                    <xdr:col>15</xdr:col>
                    <xdr:colOff>28575</xdr:colOff>
                    <xdr:row>27</xdr:row>
                    <xdr:rowOff>19050</xdr:rowOff>
                  </from>
                  <to>
                    <xdr:col>16</xdr:col>
                    <xdr:colOff>0</xdr:colOff>
                    <xdr:row>29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C0598-5AA9-4273-8937-812AF415F23E}">
  <sheetPr>
    <tabColor theme="4"/>
  </sheetPr>
  <dimension ref="A1:Z46"/>
  <sheetViews>
    <sheetView showGridLines="0" zoomScale="85" zoomScaleNormal="85" zoomScaleSheetLayoutView="100" workbookViewId="0">
      <selection activeCell="U13" sqref="U13"/>
    </sheetView>
  </sheetViews>
  <sheetFormatPr defaultColWidth="6.375" defaultRowHeight="15"/>
  <cols>
    <col min="1" max="1" width="6.375" style="130"/>
    <col min="2" max="2" width="12" style="130" customWidth="1"/>
    <col min="3" max="3" width="6.375" style="130" customWidth="1"/>
    <col min="4" max="6" width="12.75" style="130" customWidth="1"/>
    <col min="7" max="7" width="7.25" style="130" hidden="1" customWidth="1"/>
    <col min="8" max="8" width="6.375" style="130" hidden="1" customWidth="1"/>
    <col min="9" max="11" width="12.75" style="130" customWidth="1"/>
    <col min="12" max="13" width="6.375" style="130" hidden="1" customWidth="1"/>
    <col min="14" max="15" width="13.625" style="130" customWidth="1"/>
    <col min="16" max="16" width="18.375" style="130" customWidth="1"/>
    <col min="17" max="18" width="12.125" style="130" customWidth="1"/>
    <col min="19" max="19" width="8.125" style="129" customWidth="1"/>
    <col min="20" max="20" width="6.375" style="129" customWidth="1"/>
    <col min="21" max="24" width="6.375" style="130" customWidth="1"/>
    <col min="25" max="16384" width="6.375" style="130"/>
  </cols>
  <sheetData>
    <row r="1" spans="1:26" ht="18.75">
      <c r="A1" s="126"/>
      <c r="B1" s="127"/>
      <c r="C1" s="128"/>
      <c r="D1" s="277" t="s">
        <v>13</v>
      </c>
      <c r="E1" s="278"/>
      <c r="F1" s="278"/>
      <c r="G1" s="278"/>
      <c r="H1" s="279"/>
      <c r="I1" s="277" t="s">
        <v>14</v>
      </c>
      <c r="J1" s="278"/>
      <c r="K1" s="278"/>
      <c r="L1" s="278"/>
      <c r="M1" s="279"/>
      <c r="N1" s="277" t="s">
        <v>1</v>
      </c>
      <c r="O1" s="278"/>
      <c r="P1" s="278"/>
      <c r="Q1" s="278"/>
      <c r="R1" s="279"/>
    </row>
    <row r="2" spans="1:26">
      <c r="A2" s="131"/>
      <c r="B2" s="280" t="s">
        <v>2</v>
      </c>
      <c r="C2" s="281"/>
      <c r="D2" s="132" t="s">
        <v>17</v>
      </c>
      <c r="E2" s="133" t="s">
        <v>15</v>
      </c>
      <c r="F2" s="134" t="s">
        <v>16</v>
      </c>
      <c r="G2" s="282" t="s">
        <v>4</v>
      </c>
      <c r="H2" s="283"/>
      <c r="I2" s="132" t="s">
        <v>17</v>
      </c>
      <c r="J2" s="133" t="s">
        <v>15</v>
      </c>
      <c r="K2" s="134" t="s">
        <v>16</v>
      </c>
      <c r="L2" s="282" t="s">
        <v>4</v>
      </c>
      <c r="M2" s="283"/>
      <c r="N2" s="284" t="s">
        <v>16</v>
      </c>
      <c r="O2" s="285"/>
      <c r="P2" s="135" t="s">
        <v>0</v>
      </c>
      <c r="Q2" s="134" t="s">
        <v>24</v>
      </c>
      <c r="R2" s="136" t="s">
        <v>5</v>
      </c>
    </row>
    <row r="3" spans="1:26">
      <c r="A3" s="137" t="s">
        <v>18</v>
      </c>
      <c r="B3" s="138"/>
      <c r="C3" s="139"/>
      <c r="D3" s="140"/>
      <c r="E3" s="141"/>
      <c r="F3" s="142"/>
      <c r="G3" s="142" t="s">
        <v>6</v>
      </c>
      <c r="H3" s="139" t="s">
        <v>7</v>
      </c>
      <c r="I3" s="143"/>
      <c r="J3" s="144"/>
      <c r="K3" s="138"/>
      <c r="L3" s="142" t="s">
        <v>6</v>
      </c>
      <c r="M3" s="139" t="s">
        <v>7</v>
      </c>
      <c r="N3" s="145"/>
      <c r="O3" s="138"/>
      <c r="P3" s="146"/>
      <c r="Q3" s="146"/>
      <c r="R3" s="147"/>
      <c r="U3" s="129"/>
    </row>
    <row r="4" spans="1:26">
      <c r="A4" s="148" t="s">
        <v>3</v>
      </c>
      <c r="B4" s="149"/>
      <c r="C4" s="150">
        <v>1</v>
      </c>
      <c r="D4" s="151">
        <v>507.86</v>
      </c>
      <c r="E4" s="152">
        <f>D4-F4</f>
        <v>447.373874</v>
      </c>
      <c r="F4" s="153">
        <v>60.486126000000013</v>
      </c>
      <c r="G4" s="154">
        <f t="shared" ref="G4:G9" si="0">E4/D4</f>
        <v>0.88090000000000002</v>
      </c>
      <c r="H4" s="155">
        <f t="shared" ref="H4:H9" si="1">F4/D4</f>
        <v>0.11910000000000003</v>
      </c>
      <c r="I4" s="151">
        <v>507.86</v>
      </c>
      <c r="J4" s="152">
        <f>I4-K4</f>
        <v>457.07400000000001</v>
      </c>
      <c r="K4" s="153">
        <f>(I4*O4)</f>
        <v>50.786000000000001</v>
      </c>
      <c r="L4" s="154">
        <f t="shared" ref="L4:L9" si="2">J4/I4</f>
        <v>0.9</v>
      </c>
      <c r="M4" s="155">
        <f t="shared" ref="M4:M9" si="3">K4/I4</f>
        <v>0.1</v>
      </c>
      <c r="N4" s="267" t="s">
        <v>22</v>
      </c>
      <c r="O4" s="270">
        <f>T4</f>
        <v>0.1</v>
      </c>
      <c r="P4" s="273"/>
      <c r="Q4" s="156">
        <f>K4-F4</f>
        <v>-9.7001260000000116</v>
      </c>
      <c r="R4" s="157">
        <f>(K4-F4)/F4</f>
        <v>-0.16036943744752324</v>
      </c>
      <c r="S4" s="158">
        <v>100</v>
      </c>
      <c r="T4" s="159">
        <f>S4/1000</f>
        <v>0.1</v>
      </c>
      <c r="U4" s="129"/>
      <c r="V4" s="160"/>
      <c r="W4" s="160"/>
      <c r="Y4" s="161"/>
      <c r="Z4" s="161"/>
    </row>
    <row r="5" spans="1:26">
      <c r="A5" s="148" t="s">
        <v>8</v>
      </c>
      <c r="B5" s="149"/>
      <c r="C5" s="150">
        <v>1</v>
      </c>
      <c r="D5" s="151">
        <v>1015.31</v>
      </c>
      <c r="E5" s="152">
        <f>D5-F5</f>
        <v>843.83440999999993</v>
      </c>
      <c r="F5" s="153">
        <v>171.47559000000001</v>
      </c>
      <c r="G5" s="154">
        <f t="shared" si="0"/>
        <v>0.83111011415232783</v>
      </c>
      <c r="H5" s="155">
        <f t="shared" si="1"/>
        <v>0.16888988584767217</v>
      </c>
      <c r="I5" s="151">
        <v>1015.31</v>
      </c>
      <c r="J5" s="152">
        <f t="shared" ref="J5:J7" si="4">I5-K5</f>
        <v>913.779</v>
      </c>
      <c r="K5" s="153">
        <f>((I5-$I$4)*O$7)+K$4</f>
        <v>101.53100000000001</v>
      </c>
      <c r="L5" s="154">
        <f t="shared" si="2"/>
        <v>0.9</v>
      </c>
      <c r="M5" s="155">
        <f t="shared" si="3"/>
        <v>0.1</v>
      </c>
      <c r="N5" s="268"/>
      <c r="O5" s="271"/>
      <c r="P5" s="274"/>
      <c r="Q5" s="156">
        <f t="shared" ref="Q5:Q7" si="5">K5-F5</f>
        <v>-69.944590000000005</v>
      </c>
      <c r="R5" s="157">
        <f>(K5-F5)/F5</f>
        <v>-0.407898232045739</v>
      </c>
      <c r="S5" s="158">
        <v>100</v>
      </c>
      <c r="T5" s="159">
        <f>S5/1000</f>
        <v>0.1</v>
      </c>
      <c r="U5" s="129"/>
      <c r="V5" s="160"/>
      <c r="W5" s="160"/>
      <c r="Y5" s="161"/>
      <c r="Z5" s="161"/>
    </row>
    <row r="6" spans="1:26">
      <c r="A6" s="148" t="s">
        <v>9</v>
      </c>
      <c r="B6" s="149"/>
      <c r="C6" s="150">
        <v>0</v>
      </c>
      <c r="D6" s="151">
        <v>914.96</v>
      </c>
      <c r="E6" s="152">
        <f>D6-F6</f>
        <v>765.43296200000009</v>
      </c>
      <c r="F6" s="153">
        <v>149.52703799999995</v>
      </c>
      <c r="G6" s="154">
        <f t="shared" si="0"/>
        <v>0.83657532788318623</v>
      </c>
      <c r="H6" s="155">
        <f t="shared" si="1"/>
        <v>0.16342467211681377</v>
      </c>
      <c r="I6" s="151">
        <v>914.96</v>
      </c>
      <c r="J6" s="152">
        <f t="shared" si="4"/>
        <v>823.46400000000006</v>
      </c>
      <c r="K6" s="153">
        <f t="shared" ref="K6:K7" si="6">((I6-$I$4)*O$7)+K$4</f>
        <v>91.496000000000009</v>
      </c>
      <c r="L6" s="154">
        <f t="shared" si="2"/>
        <v>0.9</v>
      </c>
      <c r="M6" s="155">
        <f t="shared" si="3"/>
        <v>0.1</v>
      </c>
      <c r="N6" s="269"/>
      <c r="O6" s="272"/>
      <c r="P6" s="274"/>
      <c r="Q6" s="156">
        <f t="shared" si="5"/>
        <v>-58.031037999999938</v>
      </c>
      <c r="R6" s="157">
        <f t="shared" ref="R6:R7" si="7">(K6-F6)/F6</f>
        <v>-0.38809728846497954</v>
      </c>
      <c r="S6" s="162"/>
      <c r="T6" s="163"/>
      <c r="U6" s="129"/>
      <c r="V6" s="160"/>
      <c r="W6" s="160"/>
      <c r="Y6" s="161"/>
      <c r="Z6" s="161"/>
    </row>
    <row r="7" spans="1:26">
      <c r="A7" s="148" t="s">
        <v>10</v>
      </c>
      <c r="B7" s="149"/>
      <c r="C7" s="150">
        <v>2</v>
      </c>
      <c r="D7" s="151">
        <v>1523.17</v>
      </c>
      <c r="E7" s="152">
        <f>D7-F7</f>
        <v>1240.6152708</v>
      </c>
      <c r="F7" s="153">
        <v>282.55472920000011</v>
      </c>
      <c r="G7" s="154">
        <f t="shared" si="0"/>
        <v>0.81449560508675978</v>
      </c>
      <c r="H7" s="155">
        <f t="shared" si="1"/>
        <v>0.18550439491324022</v>
      </c>
      <c r="I7" s="151">
        <v>1523.17</v>
      </c>
      <c r="J7" s="152">
        <f t="shared" si="4"/>
        <v>1370.8530000000001</v>
      </c>
      <c r="K7" s="153">
        <f t="shared" si="6"/>
        <v>152.31700000000001</v>
      </c>
      <c r="L7" s="154">
        <f t="shared" si="2"/>
        <v>0.9</v>
      </c>
      <c r="M7" s="155">
        <f t="shared" si="3"/>
        <v>0.1</v>
      </c>
      <c r="N7" s="268" t="s">
        <v>23</v>
      </c>
      <c r="O7" s="271">
        <f>T5</f>
        <v>0.1</v>
      </c>
      <c r="P7" s="164"/>
      <c r="Q7" s="156">
        <f t="shared" si="5"/>
        <v>-130.2377292000001</v>
      </c>
      <c r="R7" s="157">
        <f t="shared" si="7"/>
        <v>-0.46092921385086499</v>
      </c>
      <c r="S7" s="162"/>
      <c r="T7" s="163"/>
      <c r="U7" s="129"/>
      <c r="V7" s="160"/>
      <c r="W7" s="160"/>
      <c r="Y7" s="161"/>
      <c r="Z7" s="161"/>
    </row>
    <row r="8" spans="1:26">
      <c r="A8" s="165" t="s">
        <v>11</v>
      </c>
      <c r="B8" s="149"/>
      <c r="C8" s="166">
        <f>SUM(C4:C7)</f>
        <v>4</v>
      </c>
      <c r="D8" s="167">
        <f>(D4*$C4)+(D5*$C5)+(D6*$C6)+(D7*$C7)</f>
        <v>4569.51</v>
      </c>
      <c r="E8" s="168">
        <f>(E4*$C4)+(E5*$C5)+(E6*$C6)+(E7*$C7)</f>
        <v>3772.4388255999997</v>
      </c>
      <c r="F8" s="169">
        <f>(F4*$C4)+(F5*$C5)+(F6*$C6)+(F7*$C7)</f>
        <v>797.07117440000025</v>
      </c>
      <c r="G8" s="154">
        <f t="shared" si="0"/>
        <v>0.82556747344901305</v>
      </c>
      <c r="H8" s="155">
        <f t="shared" si="1"/>
        <v>0.1744325265509869</v>
      </c>
      <c r="I8" s="167">
        <f>(I4*$C4)+(I5*$C5)+(I6*$C6)+(I7*$C7)</f>
        <v>4569.51</v>
      </c>
      <c r="J8" s="168">
        <f>(J4*$C4)+(J5*$C5)+(J6*$C6)+(J7*$C7)</f>
        <v>4112.5590000000002</v>
      </c>
      <c r="K8" s="169">
        <f>(K4*$C4)+(K5*$C5)+(K6*$C6)+(K7*$C7)</f>
        <v>456.95100000000002</v>
      </c>
      <c r="L8" s="154">
        <f t="shared" si="2"/>
        <v>0.9</v>
      </c>
      <c r="M8" s="155">
        <f t="shared" si="3"/>
        <v>0.1</v>
      </c>
      <c r="N8" s="268"/>
      <c r="O8" s="271"/>
      <c r="P8" s="170"/>
      <c r="Q8" s="170">
        <f>(Q4*$C4)+(Q5*$C5)+(Q6*$C6)+(Q7*$C7)</f>
        <v>-340.12017440000022</v>
      </c>
      <c r="R8" s="171"/>
      <c r="S8" s="162"/>
      <c r="T8" s="172"/>
      <c r="U8" s="172"/>
      <c r="V8" s="173"/>
      <c r="W8" s="173"/>
      <c r="X8" s="173"/>
      <c r="Y8" s="173"/>
    </row>
    <row r="9" spans="1:26">
      <c r="A9" s="165" t="s">
        <v>12</v>
      </c>
      <c r="B9" s="174"/>
      <c r="C9" s="175"/>
      <c r="D9" s="167">
        <f>D8*12</f>
        <v>54834.12</v>
      </c>
      <c r="E9" s="168">
        <f>E8*12</f>
        <v>45269.265907199995</v>
      </c>
      <c r="F9" s="169">
        <f>F8*12</f>
        <v>9564.8540928000039</v>
      </c>
      <c r="G9" s="154">
        <f t="shared" si="0"/>
        <v>0.82556747344901305</v>
      </c>
      <c r="H9" s="155">
        <f t="shared" si="1"/>
        <v>0.17443252655098693</v>
      </c>
      <c r="I9" s="167">
        <f>I8*12</f>
        <v>54834.12</v>
      </c>
      <c r="J9" s="168">
        <f>J8*12</f>
        <v>49350.707999999999</v>
      </c>
      <c r="K9" s="169">
        <f>K8*12</f>
        <v>5483.4120000000003</v>
      </c>
      <c r="L9" s="154">
        <f t="shared" si="2"/>
        <v>0.89999999999999991</v>
      </c>
      <c r="M9" s="155">
        <f t="shared" si="3"/>
        <v>0.1</v>
      </c>
      <c r="N9" s="275"/>
      <c r="O9" s="276"/>
      <c r="P9" s="170"/>
      <c r="Q9" s="170">
        <f>Q8*12</f>
        <v>-4081.4420928000027</v>
      </c>
      <c r="R9" s="176"/>
      <c r="S9" s="162"/>
      <c r="T9" s="172"/>
      <c r="U9" s="172"/>
      <c r="V9" s="173"/>
      <c r="W9" s="173"/>
      <c r="X9" s="173"/>
      <c r="Y9" s="173"/>
    </row>
    <row r="10" spans="1:26">
      <c r="A10" s="177" t="s">
        <v>19</v>
      </c>
      <c r="B10" s="178"/>
      <c r="C10" s="179"/>
      <c r="D10" s="180"/>
      <c r="E10" s="181"/>
      <c r="F10" s="182"/>
      <c r="G10" s="183"/>
      <c r="H10" s="184"/>
      <c r="I10" s="185"/>
      <c r="J10" s="181"/>
      <c r="K10" s="182"/>
      <c r="L10" s="183"/>
      <c r="M10" s="184"/>
      <c r="N10" s="186"/>
      <c r="O10" s="187"/>
      <c r="P10" s="188"/>
      <c r="Q10" s="189"/>
      <c r="R10" s="190"/>
      <c r="S10" s="162"/>
      <c r="U10" s="129"/>
    </row>
    <row r="11" spans="1:26">
      <c r="A11" s="148" t="s">
        <v>3</v>
      </c>
      <c r="B11" s="149"/>
      <c r="C11" s="150">
        <v>0</v>
      </c>
      <c r="D11" s="151">
        <f>D4</f>
        <v>507.86</v>
      </c>
      <c r="E11" s="152">
        <f>D11-F11</f>
        <v>327.22000000000003</v>
      </c>
      <c r="F11" s="153">
        <v>180.64</v>
      </c>
      <c r="G11" s="154">
        <f>E11/D11</f>
        <v>0.64431142440830158</v>
      </c>
      <c r="H11" s="155">
        <f>F11/D11</f>
        <v>0.35568857559169847</v>
      </c>
      <c r="I11" s="151">
        <f>I4</f>
        <v>507.86</v>
      </c>
      <c r="J11" s="152">
        <f>I11-K11</f>
        <v>327.06184000000002</v>
      </c>
      <c r="K11" s="153">
        <f>(I11*O11)</f>
        <v>180.79816</v>
      </c>
      <c r="L11" s="154">
        <f t="shared" ref="L11:L14" si="8">J11/I11</f>
        <v>0.64400000000000002</v>
      </c>
      <c r="M11" s="155">
        <f t="shared" ref="M11:M14" si="9">K11/I11</f>
        <v>0.35599999999999998</v>
      </c>
      <c r="N11" s="267" t="s">
        <v>22</v>
      </c>
      <c r="O11" s="270">
        <f>T11</f>
        <v>0.35599999999999998</v>
      </c>
      <c r="P11" s="273"/>
      <c r="Q11" s="156">
        <f>K11-F11</f>
        <v>0.1581600000000094</v>
      </c>
      <c r="R11" s="157">
        <f>(K11-F11)/F11</f>
        <v>8.7555358724540199E-4</v>
      </c>
      <c r="S11" s="158">
        <v>356</v>
      </c>
      <c r="T11" s="159">
        <f>S11/1000</f>
        <v>0.35599999999999998</v>
      </c>
      <c r="U11" s="129"/>
      <c r="W11" s="161"/>
      <c r="Z11" s="161"/>
    </row>
    <row r="12" spans="1:26">
      <c r="A12" s="148" t="s">
        <v>8</v>
      </c>
      <c r="B12" s="149"/>
      <c r="C12" s="150">
        <v>0</v>
      </c>
      <c r="D12" s="151">
        <f t="shared" ref="D12:D14" si="10">D5</f>
        <v>1015.31</v>
      </c>
      <c r="E12" s="152">
        <f t="shared" ref="E12:E14" si="11">D12-F12</f>
        <v>654.16999999999996</v>
      </c>
      <c r="F12" s="153">
        <v>361.14</v>
      </c>
      <c r="G12" s="154">
        <f>E12/D12</f>
        <v>0.64430568003860889</v>
      </c>
      <c r="H12" s="155">
        <f>F12/D12</f>
        <v>0.35569431996139111</v>
      </c>
      <c r="I12" s="151">
        <f t="shared" ref="I12:I14" si="12">I5</f>
        <v>1015.31</v>
      </c>
      <c r="J12" s="152">
        <f>I12-K12</f>
        <v>653.85964000000001</v>
      </c>
      <c r="K12" s="153">
        <f>((I12-$I$11)*O$14)+K$11</f>
        <v>361.45035999999993</v>
      </c>
      <c r="L12" s="154">
        <f t="shared" si="8"/>
        <v>0.64400000000000002</v>
      </c>
      <c r="M12" s="155">
        <f t="shared" si="9"/>
        <v>0.35599999999999993</v>
      </c>
      <c r="N12" s="268"/>
      <c r="O12" s="271"/>
      <c r="P12" s="274"/>
      <c r="Q12" s="156">
        <f t="shared" ref="Q12:Q14" si="13">K12-F12</f>
        <v>0.31035999999994601</v>
      </c>
      <c r="R12" s="157">
        <f>(K12-F12)/F12</f>
        <v>8.5938971036148319E-4</v>
      </c>
      <c r="S12" s="158">
        <v>356</v>
      </c>
      <c r="T12" s="159">
        <f>S12/1000</f>
        <v>0.35599999999999998</v>
      </c>
      <c r="U12" s="129"/>
      <c r="Z12" s="161"/>
    </row>
    <row r="13" spans="1:26">
      <c r="A13" s="148" t="s">
        <v>9</v>
      </c>
      <c r="B13" s="149"/>
      <c r="C13" s="150">
        <v>0</v>
      </c>
      <c r="D13" s="151">
        <f t="shared" si="10"/>
        <v>914.96</v>
      </c>
      <c r="E13" s="152">
        <f t="shared" si="11"/>
        <v>589.58000000000004</v>
      </c>
      <c r="F13" s="153">
        <v>325.38</v>
      </c>
      <c r="G13" s="154">
        <f>E13/D13</f>
        <v>0.64437789630147768</v>
      </c>
      <c r="H13" s="155">
        <f>F13/D13</f>
        <v>0.35562210369852232</v>
      </c>
      <c r="I13" s="151">
        <f t="shared" si="12"/>
        <v>914.96</v>
      </c>
      <c r="J13" s="152">
        <f t="shared" ref="J13:J14" si="14">I13-K13</f>
        <v>589.23424</v>
      </c>
      <c r="K13" s="153">
        <f t="shared" ref="K13:K14" si="15">((I13-$I$11)*O$14)+K$11</f>
        <v>325.72576000000004</v>
      </c>
      <c r="L13" s="154">
        <f t="shared" si="8"/>
        <v>0.64400000000000002</v>
      </c>
      <c r="M13" s="155">
        <f t="shared" si="9"/>
        <v>0.35600000000000004</v>
      </c>
      <c r="N13" s="269"/>
      <c r="O13" s="272"/>
      <c r="P13" s="274"/>
      <c r="Q13" s="156">
        <f t="shared" si="13"/>
        <v>0.34576000000004115</v>
      </c>
      <c r="R13" s="157">
        <f t="shared" ref="R13:R14" si="16">(K13-F13)/F13</f>
        <v>1.0626344581721101E-3</v>
      </c>
      <c r="S13" s="162"/>
      <c r="T13" s="163"/>
      <c r="U13" s="129"/>
      <c r="Z13" s="161"/>
    </row>
    <row r="14" spans="1:26">
      <c r="A14" s="148" t="s">
        <v>10</v>
      </c>
      <c r="B14" s="149"/>
      <c r="C14" s="150">
        <v>0</v>
      </c>
      <c r="D14" s="151">
        <f t="shared" si="10"/>
        <v>1523.17</v>
      </c>
      <c r="E14" s="152">
        <f t="shared" si="11"/>
        <v>981.42000000000007</v>
      </c>
      <c r="F14" s="153">
        <v>541.75</v>
      </c>
      <c r="G14" s="154">
        <f>E14/D14</f>
        <v>0.64432729110998777</v>
      </c>
      <c r="H14" s="155">
        <f>F14/D14</f>
        <v>0.35567270889001223</v>
      </c>
      <c r="I14" s="151">
        <f t="shared" si="12"/>
        <v>1523.17</v>
      </c>
      <c r="J14" s="152">
        <f t="shared" si="14"/>
        <v>980.92148000000009</v>
      </c>
      <c r="K14" s="153">
        <f t="shared" si="15"/>
        <v>542.24851999999998</v>
      </c>
      <c r="L14" s="154">
        <f t="shared" si="8"/>
        <v>0.64400000000000002</v>
      </c>
      <c r="M14" s="155">
        <f t="shared" si="9"/>
        <v>0.35599999999999998</v>
      </c>
      <c r="N14" s="268" t="s">
        <v>23</v>
      </c>
      <c r="O14" s="271">
        <f>T12</f>
        <v>0.35599999999999998</v>
      </c>
      <c r="P14" s="164"/>
      <c r="Q14" s="156">
        <f t="shared" si="13"/>
        <v>0.49851999999998498</v>
      </c>
      <c r="R14" s="157">
        <f t="shared" si="16"/>
        <v>9.2020304568525145E-4</v>
      </c>
      <c r="S14" s="162"/>
      <c r="T14" s="163"/>
      <c r="U14" s="129"/>
      <c r="Y14" s="161"/>
      <c r="Z14" s="161"/>
    </row>
    <row r="15" spans="1:26">
      <c r="A15" s="165" t="s">
        <v>11</v>
      </c>
      <c r="B15" s="149"/>
      <c r="C15" s="166">
        <f>SUM(C11:C14)</f>
        <v>0</v>
      </c>
      <c r="D15" s="167">
        <f>(D11*$C11)+(D12*$C12)+(D13*$C13)+(D14*$C14)</f>
        <v>0</v>
      </c>
      <c r="E15" s="168">
        <f>(E11*$C11)+(E12*$C12)+(E13*$C13)+(E14*$C14)</f>
        <v>0</v>
      </c>
      <c r="F15" s="169">
        <f>(F11*$C11)+(F12*$C12)+(F13*$C13)+(F14*$C14)</f>
        <v>0</v>
      </c>
      <c r="G15" s="154" t="str">
        <f>IFERROR(E15/D15,"0%")</f>
        <v>0%</v>
      </c>
      <c r="H15" s="155" t="str">
        <f>IFERROR(F15/E15,"0%")</f>
        <v>0%</v>
      </c>
      <c r="I15" s="167">
        <f>(I11*$C11)+(I12*$C12)+(I13*$C13)+(I14*$C14)</f>
        <v>0</v>
      </c>
      <c r="J15" s="168">
        <f>(J11*$C11)+(J12*$C12)+(J13*$C13)+(J14*$C14)</f>
        <v>0</v>
      </c>
      <c r="K15" s="169">
        <f>(K11*$C11)+(K12*$C12)+(K13*$C13)+(K14*$C14)</f>
        <v>0</v>
      </c>
      <c r="L15" s="154" t="str">
        <f>IFERROR(J15/I15,"0%")</f>
        <v>0%</v>
      </c>
      <c r="M15" s="155" t="str">
        <f>IFERROR(K15/J15,"0%")</f>
        <v>0%</v>
      </c>
      <c r="N15" s="268"/>
      <c r="O15" s="271"/>
      <c r="P15" s="170"/>
      <c r="Q15" s="170">
        <f>(Q11*$C11)+(Q12*$C12)+(Q13*$C13)+(Q14*$C14)</f>
        <v>0</v>
      </c>
      <c r="R15" s="176"/>
      <c r="S15" s="162"/>
      <c r="T15" s="172"/>
      <c r="U15" s="172"/>
      <c r="V15" s="173"/>
      <c r="W15" s="173"/>
      <c r="Y15" s="173"/>
    </row>
    <row r="16" spans="1:26">
      <c r="A16" s="165" t="s">
        <v>12</v>
      </c>
      <c r="B16" s="174"/>
      <c r="C16" s="175"/>
      <c r="D16" s="167">
        <f>D15*12</f>
        <v>0</v>
      </c>
      <c r="E16" s="168">
        <f>E15*12</f>
        <v>0</v>
      </c>
      <c r="F16" s="169">
        <f>F15*12</f>
        <v>0</v>
      </c>
      <c r="G16" s="154" t="str">
        <f>IFERROR(E16/D16,"0%")</f>
        <v>0%</v>
      </c>
      <c r="H16" s="155" t="str">
        <f>IFERROR(F16/E16,"0%")</f>
        <v>0%</v>
      </c>
      <c r="I16" s="167">
        <f>I15*12</f>
        <v>0</v>
      </c>
      <c r="J16" s="191">
        <f>J15*12</f>
        <v>0</v>
      </c>
      <c r="K16" s="169">
        <f>K15*12</f>
        <v>0</v>
      </c>
      <c r="L16" s="154" t="str">
        <f>IFERROR(J16/I16,"0%")</f>
        <v>0%</v>
      </c>
      <c r="M16" s="155" t="str">
        <f>IFERROR(K16/J16,"0%")</f>
        <v>0%</v>
      </c>
      <c r="N16" s="275"/>
      <c r="O16" s="276"/>
      <c r="P16" s="170"/>
      <c r="Q16" s="170">
        <f>Q15*12</f>
        <v>0</v>
      </c>
      <c r="R16" s="176"/>
      <c r="S16" s="172"/>
      <c r="T16" s="172"/>
      <c r="U16" s="172"/>
      <c r="V16" s="173"/>
      <c r="W16" s="173"/>
      <c r="X16" s="173"/>
      <c r="Y16" s="173"/>
    </row>
    <row r="17" spans="1:26">
      <c r="A17" s="177" t="s">
        <v>20</v>
      </c>
      <c r="B17" s="178"/>
      <c r="C17" s="179"/>
      <c r="D17" s="180"/>
      <c r="E17" s="181"/>
      <c r="F17" s="182"/>
      <c r="G17" s="183"/>
      <c r="H17" s="184"/>
      <c r="I17" s="185"/>
      <c r="J17" s="181"/>
      <c r="K17" s="182"/>
      <c r="L17" s="183"/>
      <c r="M17" s="184"/>
      <c r="N17" s="186"/>
      <c r="O17" s="187"/>
      <c r="P17" s="188"/>
      <c r="Q17" s="189"/>
      <c r="R17" s="190"/>
      <c r="S17" s="162"/>
      <c r="U17" s="129"/>
    </row>
    <row r="18" spans="1:26">
      <c r="A18" s="148" t="s">
        <v>3</v>
      </c>
      <c r="B18" s="149"/>
      <c r="C18" s="150">
        <v>0</v>
      </c>
      <c r="D18" s="151">
        <f>D4</f>
        <v>507.86</v>
      </c>
      <c r="E18" s="152">
        <f>D18-F18</f>
        <v>283.61</v>
      </c>
      <c r="F18" s="153">
        <v>224.25</v>
      </c>
      <c r="G18" s="154">
        <f>E18/D18</f>
        <v>0.55844130272122239</v>
      </c>
      <c r="H18" s="155">
        <f>F18/D18</f>
        <v>0.44155869727877761</v>
      </c>
      <c r="I18" s="151">
        <f>I4</f>
        <v>507.86</v>
      </c>
      <c r="J18" s="152">
        <f>I18-K18</f>
        <v>283.38588000000004</v>
      </c>
      <c r="K18" s="153">
        <f>(I18*O18)</f>
        <v>224.47412</v>
      </c>
      <c r="L18" s="154">
        <f t="shared" ref="L18:L21" si="17">J18/I18</f>
        <v>0.55800000000000005</v>
      </c>
      <c r="M18" s="155">
        <f t="shared" ref="M18:M21" si="18">K18/I18</f>
        <v>0.442</v>
      </c>
      <c r="N18" s="267" t="s">
        <v>22</v>
      </c>
      <c r="O18" s="270">
        <f>T18</f>
        <v>0.442</v>
      </c>
      <c r="P18" s="273"/>
      <c r="Q18" s="156">
        <f>K18-F18</f>
        <v>0.22411999999999921</v>
      </c>
      <c r="R18" s="157">
        <f>(K18-F18)/F18</f>
        <v>9.9942028985506898E-4</v>
      </c>
      <c r="S18" s="158">
        <v>442</v>
      </c>
      <c r="T18" s="159">
        <f>S18/1000</f>
        <v>0.442</v>
      </c>
      <c r="U18" s="129"/>
      <c r="Y18" s="161"/>
      <c r="Z18" s="161"/>
    </row>
    <row r="19" spans="1:26">
      <c r="A19" s="148" t="s">
        <v>8</v>
      </c>
      <c r="B19" s="149"/>
      <c r="C19" s="150">
        <v>0</v>
      </c>
      <c r="D19" s="151">
        <f t="shared" ref="D19:D21" si="19">D5</f>
        <v>1015.31</v>
      </c>
      <c r="E19" s="152">
        <f t="shared" ref="E19:E21" si="20">D19-F19</f>
        <v>566.99</v>
      </c>
      <c r="F19" s="153">
        <v>448.32</v>
      </c>
      <c r="G19" s="154">
        <f>E19/D19</f>
        <v>0.55844027932355644</v>
      </c>
      <c r="H19" s="155">
        <f>F19/D19</f>
        <v>0.44155972067644367</v>
      </c>
      <c r="I19" s="151">
        <f t="shared" ref="I19:I21" si="21">I5</f>
        <v>1015.31</v>
      </c>
      <c r="J19" s="152">
        <f t="shared" ref="J19:J21" si="22">I19-K19</f>
        <v>567.05043000000001</v>
      </c>
      <c r="K19" s="153">
        <f>((I19-$I$18)*O$21)+K$18</f>
        <v>448.25956999999994</v>
      </c>
      <c r="L19" s="154">
        <f t="shared" si="17"/>
        <v>0.55849979809122341</v>
      </c>
      <c r="M19" s="155">
        <f t="shared" si="18"/>
        <v>0.44150020190877659</v>
      </c>
      <c r="N19" s="268"/>
      <c r="O19" s="271"/>
      <c r="P19" s="274"/>
      <c r="Q19" s="156">
        <f t="shared" ref="Q19:Q21" si="23">K19-F19</f>
        <v>-6.0430000000053496E-2</v>
      </c>
      <c r="R19" s="157">
        <f>(K19-F19)/F19</f>
        <v>-1.3479211277670747E-4</v>
      </c>
      <c r="S19" s="158">
        <v>441</v>
      </c>
      <c r="T19" s="159">
        <f>S19/1000</f>
        <v>0.441</v>
      </c>
      <c r="U19" s="129"/>
      <c r="Y19" s="161"/>
      <c r="Z19" s="161"/>
    </row>
    <row r="20" spans="1:26">
      <c r="A20" s="148" t="s">
        <v>9</v>
      </c>
      <c r="B20" s="149"/>
      <c r="C20" s="150">
        <v>0</v>
      </c>
      <c r="D20" s="151">
        <f t="shared" si="19"/>
        <v>914.96</v>
      </c>
      <c r="E20" s="152">
        <f t="shared" si="20"/>
        <v>511.01000000000005</v>
      </c>
      <c r="F20" s="153">
        <v>403.95</v>
      </c>
      <c r="G20" s="154">
        <f>E20/D20</f>
        <v>0.5585052898487366</v>
      </c>
      <c r="H20" s="155">
        <f>F20/D20</f>
        <v>0.4414947101512634</v>
      </c>
      <c r="I20" s="151">
        <f t="shared" si="21"/>
        <v>914.96</v>
      </c>
      <c r="J20" s="152">
        <f t="shared" si="22"/>
        <v>510.95478000000003</v>
      </c>
      <c r="K20" s="153">
        <f>((I20-$I$18)*O$21)+K$18</f>
        <v>404.00522000000001</v>
      </c>
      <c r="L20" s="154">
        <f t="shared" si="17"/>
        <v>0.5584449374836058</v>
      </c>
      <c r="M20" s="155">
        <f t="shared" si="18"/>
        <v>0.44155506251639415</v>
      </c>
      <c r="N20" s="269"/>
      <c r="O20" s="272"/>
      <c r="P20" s="274"/>
      <c r="Q20" s="156">
        <f t="shared" si="23"/>
        <v>5.5220000000019809E-2</v>
      </c>
      <c r="R20" s="157">
        <f t="shared" ref="R20:R21" si="24">(K20-F20)/F20</f>
        <v>1.3670008664443573E-4</v>
      </c>
      <c r="S20" s="162"/>
      <c r="T20" s="163"/>
      <c r="U20" s="129"/>
      <c r="Y20" s="161"/>
      <c r="Z20" s="161"/>
    </row>
    <row r="21" spans="1:26">
      <c r="A21" s="148" t="s">
        <v>10</v>
      </c>
      <c r="B21" s="149"/>
      <c r="C21" s="150">
        <v>0</v>
      </c>
      <c r="D21" s="151">
        <f t="shared" si="19"/>
        <v>1523.17</v>
      </c>
      <c r="E21" s="152">
        <f t="shared" si="20"/>
        <v>850.61000000000013</v>
      </c>
      <c r="F21" s="153">
        <v>672.56</v>
      </c>
      <c r="G21" s="154">
        <f>E21/D21</f>
        <v>0.55844718580329189</v>
      </c>
      <c r="H21" s="155">
        <f>F21/D21</f>
        <v>0.44155281419670811</v>
      </c>
      <c r="I21" s="151">
        <f t="shared" si="21"/>
        <v>1523.17</v>
      </c>
      <c r="J21" s="152">
        <f t="shared" si="22"/>
        <v>850.9441700000001</v>
      </c>
      <c r="K21" s="153">
        <f>((I21-$I$18)*O$21)+K$18</f>
        <v>672.22582999999997</v>
      </c>
      <c r="L21" s="154">
        <f t="shared" si="17"/>
        <v>0.55866657694151023</v>
      </c>
      <c r="M21" s="155">
        <f t="shared" si="18"/>
        <v>0.44133342305848983</v>
      </c>
      <c r="N21" s="268" t="s">
        <v>23</v>
      </c>
      <c r="O21" s="271">
        <f>T19</f>
        <v>0.441</v>
      </c>
      <c r="P21" s="164"/>
      <c r="Q21" s="156">
        <f t="shared" si="23"/>
        <v>-0.33416999999997188</v>
      </c>
      <c r="R21" s="157">
        <f t="shared" si="24"/>
        <v>-4.9686273343638025E-4</v>
      </c>
      <c r="S21" s="162"/>
      <c r="T21" s="163"/>
      <c r="U21" s="129"/>
      <c r="Y21" s="161"/>
      <c r="Z21" s="161"/>
    </row>
    <row r="22" spans="1:26">
      <c r="A22" s="165" t="s">
        <v>11</v>
      </c>
      <c r="B22" s="149"/>
      <c r="C22" s="166">
        <f>SUM(C18:C21)</f>
        <v>0</v>
      </c>
      <c r="D22" s="167">
        <f>(D18*$C18)+(D19*$C19)+(D20*$C20)+(D21*$C21)</f>
        <v>0</v>
      </c>
      <c r="E22" s="168">
        <f>(E18*$C18)+(E19*$C19)+(E20*$C20)+(E21*$C21)</f>
        <v>0</v>
      </c>
      <c r="F22" s="169">
        <f>(F18*$C18)+(F19*$C19)+(F20*$C20)+(F21*$C21)</f>
        <v>0</v>
      </c>
      <c r="G22" s="154" t="str">
        <f>IFERROR(E22/D22,"0%")</f>
        <v>0%</v>
      </c>
      <c r="H22" s="155" t="str">
        <f>IFERROR(F22/E22,"0%")</f>
        <v>0%</v>
      </c>
      <c r="I22" s="167">
        <f>(I18*$C18)+(I19*$C19)+(I20*$C20)+(I21*$C21)</f>
        <v>0</v>
      </c>
      <c r="J22" s="168">
        <f>(J18*$C18)+(J19*$C19)+(J20*$C20)+(J21*$C21)</f>
        <v>0</v>
      </c>
      <c r="K22" s="169">
        <f>(K18*$C18)+(K19*$C19)+(K20*$C20)+(K21*$C21)</f>
        <v>0</v>
      </c>
      <c r="L22" s="154" t="str">
        <f>IFERROR(J22/I22,"0%")</f>
        <v>0%</v>
      </c>
      <c r="M22" s="155" t="str">
        <f>IFERROR(K22/J22,"0%")</f>
        <v>0%</v>
      </c>
      <c r="N22" s="268"/>
      <c r="O22" s="271"/>
      <c r="P22" s="170"/>
      <c r="Q22" s="170">
        <f>(Q18*$C18)+(Q19*$C19)+(Q20*$C20)+(Q21*$C21)</f>
        <v>0</v>
      </c>
      <c r="R22" s="176"/>
      <c r="S22" s="162"/>
      <c r="T22" s="172"/>
      <c r="U22" s="172"/>
      <c r="V22" s="173"/>
      <c r="W22" s="173"/>
      <c r="X22" s="173"/>
      <c r="Y22" s="173"/>
    </row>
    <row r="23" spans="1:26">
      <c r="A23" s="165" t="s">
        <v>12</v>
      </c>
      <c r="B23" s="174"/>
      <c r="C23" s="175"/>
      <c r="D23" s="167">
        <f>D22*12</f>
        <v>0</v>
      </c>
      <c r="E23" s="168">
        <f>E22*12</f>
        <v>0</v>
      </c>
      <c r="F23" s="169">
        <f>F22*12</f>
        <v>0</v>
      </c>
      <c r="G23" s="154" t="str">
        <f>IFERROR(E23/D23,"0%")</f>
        <v>0%</v>
      </c>
      <c r="H23" s="155" t="str">
        <f>IFERROR(F23/E23,"0%")</f>
        <v>0%</v>
      </c>
      <c r="I23" s="167">
        <f>I22*12</f>
        <v>0</v>
      </c>
      <c r="J23" s="191">
        <f>J22*12</f>
        <v>0</v>
      </c>
      <c r="K23" s="169">
        <f>K22*12</f>
        <v>0</v>
      </c>
      <c r="L23" s="154" t="str">
        <f>IFERROR(J23/I23,"0%")</f>
        <v>0%</v>
      </c>
      <c r="M23" s="155" t="str">
        <f>IFERROR(K23/J23,"0%")</f>
        <v>0%</v>
      </c>
      <c r="N23" s="275"/>
      <c r="O23" s="276"/>
      <c r="P23" s="170"/>
      <c r="Q23" s="170">
        <f>Q22*12</f>
        <v>0</v>
      </c>
      <c r="R23" s="176"/>
      <c r="S23" s="172"/>
      <c r="T23" s="172"/>
      <c r="U23" s="172"/>
      <c r="V23" s="173"/>
      <c r="W23" s="173"/>
      <c r="X23" s="173"/>
      <c r="Y23" s="173"/>
    </row>
    <row r="24" spans="1:26">
      <c r="A24" s="177" t="s">
        <v>21</v>
      </c>
      <c r="B24" s="178"/>
      <c r="C24" s="179"/>
      <c r="D24" s="180"/>
      <c r="E24" s="181"/>
      <c r="F24" s="182"/>
      <c r="G24" s="183"/>
      <c r="H24" s="184"/>
      <c r="I24" s="185"/>
      <c r="J24" s="181"/>
      <c r="K24" s="182"/>
      <c r="L24" s="183"/>
      <c r="M24" s="184"/>
      <c r="N24" s="186">
        <v>900</v>
      </c>
      <c r="O24" s="187"/>
      <c r="P24" s="188"/>
      <c r="Q24" s="189"/>
      <c r="R24" s="190"/>
      <c r="S24" s="162"/>
      <c r="U24" s="129"/>
    </row>
    <row r="25" spans="1:26">
      <c r="A25" s="148" t="s">
        <v>3</v>
      </c>
      <c r="B25" s="149"/>
      <c r="C25" s="150">
        <v>0</v>
      </c>
      <c r="D25" s="151">
        <f>D4</f>
        <v>507.86</v>
      </c>
      <c r="E25" s="152">
        <f>D25-F25</f>
        <v>218.15000000000003</v>
      </c>
      <c r="F25" s="153">
        <v>289.70999999999998</v>
      </c>
      <c r="G25" s="154">
        <f>E25/D25</f>
        <v>0.42954751309415984</v>
      </c>
      <c r="H25" s="155">
        <f>F25/D25</f>
        <v>0.57045248690584016</v>
      </c>
      <c r="I25" s="151">
        <f>I4</f>
        <v>507.86</v>
      </c>
      <c r="J25" s="152">
        <f>I25-K25</f>
        <v>218.37980000000005</v>
      </c>
      <c r="K25" s="153">
        <f>(I25*O25)</f>
        <v>289.48019999999997</v>
      </c>
      <c r="L25" s="154">
        <f t="shared" ref="L25:L28" si="25">J25/I25</f>
        <v>0.4300000000000001</v>
      </c>
      <c r="M25" s="155">
        <f t="shared" ref="M25:M28" si="26">K25/I25</f>
        <v>0.56999999999999995</v>
      </c>
      <c r="N25" s="267" t="s">
        <v>22</v>
      </c>
      <c r="O25" s="270">
        <f>T25</f>
        <v>0.56999999999999995</v>
      </c>
      <c r="P25" s="273"/>
      <c r="Q25" s="156">
        <f>K25-F25</f>
        <v>-0.22980000000001155</v>
      </c>
      <c r="R25" s="157">
        <f>(K25-F25)/F25</f>
        <v>-7.9320700010359171E-4</v>
      </c>
      <c r="S25" s="158">
        <v>570</v>
      </c>
      <c r="T25" s="159">
        <f>S25/1000</f>
        <v>0.56999999999999995</v>
      </c>
      <c r="U25" s="129"/>
      <c r="Y25" s="161"/>
      <c r="Z25" s="161"/>
    </row>
    <row r="26" spans="1:26">
      <c r="A26" s="148" t="s">
        <v>8</v>
      </c>
      <c r="B26" s="149"/>
      <c r="C26" s="150">
        <v>0</v>
      </c>
      <c r="D26" s="151">
        <f t="shared" ref="D26:D28" si="27">D5</f>
        <v>1015.31</v>
      </c>
      <c r="E26" s="152">
        <f t="shared" ref="E26:E28" si="28">D26-F26</f>
        <v>436.1099999999999</v>
      </c>
      <c r="F26" s="153">
        <v>579.20000000000005</v>
      </c>
      <c r="G26" s="154">
        <f>E26/D26</f>
        <v>0.42953383695620051</v>
      </c>
      <c r="H26" s="155">
        <f>F26/D26</f>
        <v>0.57046616304379949</v>
      </c>
      <c r="I26" s="151">
        <f t="shared" ref="I26:I28" si="29">I5</f>
        <v>1015.31</v>
      </c>
      <c r="J26" s="152">
        <f t="shared" ref="J26:J28" si="30">I26-K26</f>
        <v>436.07585000000006</v>
      </c>
      <c r="K26" s="153">
        <f>((I26-$I$25)*O$28)+K$25</f>
        <v>579.23414999999989</v>
      </c>
      <c r="L26" s="154">
        <f t="shared" si="25"/>
        <v>0.42950020190877669</v>
      </c>
      <c r="M26" s="155">
        <f t="shared" si="26"/>
        <v>0.57049979809122331</v>
      </c>
      <c r="N26" s="268"/>
      <c r="O26" s="271"/>
      <c r="P26" s="274"/>
      <c r="Q26" s="156">
        <f t="shared" ref="Q26:Q28" si="31">K26-F26</f>
        <v>3.4149999999840475E-2</v>
      </c>
      <c r="R26" s="157">
        <f>(K26-F26)/F26</f>
        <v>5.8960635358840597E-5</v>
      </c>
      <c r="S26" s="158">
        <v>571</v>
      </c>
      <c r="T26" s="159">
        <f>S26/1000</f>
        <v>0.57099999999999995</v>
      </c>
      <c r="U26" s="129"/>
      <c r="Y26" s="161"/>
      <c r="Z26" s="161"/>
    </row>
    <row r="27" spans="1:26">
      <c r="A27" s="148" t="s">
        <v>9</v>
      </c>
      <c r="B27" s="149"/>
      <c r="C27" s="150">
        <v>0</v>
      </c>
      <c r="D27" s="151">
        <f t="shared" si="27"/>
        <v>914.96</v>
      </c>
      <c r="E27" s="152">
        <f t="shared" si="28"/>
        <v>393.05000000000007</v>
      </c>
      <c r="F27" s="153">
        <v>521.91</v>
      </c>
      <c r="G27" s="154">
        <f>E27/D27</f>
        <v>0.4295816210544724</v>
      </c>
      <c r="H27" s="155">
        <f>F27/D27</f>
        <v>0.5704183789455276</v>
      </c>
      <c r="I27" s="151">
        <f t="shared" si="29"/>
        <v>914.96</v>
      </c>
      <c r="J27" s="152">
        <f t="shared" si="30"/>
        <v>393.02570000000014</v>
      </c>
      <c r="K27" s="153">
        <f t="shared" ref="K27:K28" si="32">((I27-$I$25)*O$28)+K$25</f>
        <v>521.93429999999989</v>
      </c>
      <c r="L27" s="154">
        <f t="shared" si="25"/>
        <v>0.4295550625163943</v>
      </c>
      <c r="M27" s="155">
        <f t="shared" si="26"/>
        <v>0.5704449374836057</v>
      </c>
      <c r="N27" s="269"/>
      <c r="O27" s="272"/>
      <c r="P27" s="274"/>
      <c r="Q27" s="156">
        <f t="shared" si="31"/>
        <v>2.4299999999925603E-2</v>
      </c>
      <c r="R27" s="157">
        <f t="shared" ref="R27:R28" si="33">(K27-F27)/F27</f>
        <v>4.6559751681181823E-5</v>
      </c>
      <c r="S27" s="162"/>
      <c r="T27" s="163"/>
      <c r="U27" s="129"/>
      <c r="Y27" s="161"/>
      <c r="Z27" s="161"/>
    </row>
    <row r="28" spans="1:26">
      <c r="A28" s="148" t="s">
        <v>10</v>
      </c>
      <c r="B28" s="149"/>
      <c r="C28" s="150">
        <v>0</v>
      </c>
      <c r="D28" s="151">
        <f t="shared" si="27"/>
        <v>1523.17</v>
      </c>
      <c r="E28" s="152">
        <f t="shared" si="28"/>
        <v>654.28000000000009</v>
      </c>
      <c r="F28" s="153">
        <v>868.89</v>
      </c>
      <c r="G28" s="154">
        <f>E28/D28</f>
        <v>0.42955152740665853</v>
      </c>
      <c r="H28" s="155">
        <f>F28/D28</f>
        <v>0.57044847259334153</v>
      </c>
      <c r="I28" s="151">
        <f t="shared" si="29"/>
        <v>1523.17</v>
      </c>
      <c r="J28" s="152">
        <f t="shared" si="30"/>
        <v>653.94779000000017</v>
      </c>
      <c r="K28" s="153">
        <f t="shared" si="32"/>
        <v>869.2222099999999</v>
      </c>
      <c r="L28" s="154">
        <f t="shared" si="25"/>
        <v>0.42933342305848993</v>
      </c>
      <c r="M28" s="155">
        <f t="shared" si="26"/>
        <v>0.57066657694151002</v>
      </c>
      <c r="N28" s="268" t="s">
        <v>23</v>
      </c>
      <c r="O28" s="271">
        <f>T26</f>
        <v>0.57099999999999995</v>
      </c>
      <c r="P28" s="164"/>
      <c r="Q28" s="156">
        <f t="shared" si="31"/>
        <v>0.33220999999991818</v>
      </c>
      <c r="R28" s="157">
        <f t="shared" si="33"/>
        <v>3.823383857564458E-4</v>
      </c>
      <c r="S28" s="162"/>
      <c r="T28" s="163"/>
      <c r="U28" s="129"/>
      <c r="Y28" s="161"/>
      <c r="Z28" s="161"/>
    </row>
    <row r="29" spans="1:26">
      <c r="A29" s="165" t="s">
        <v>11</v>
      </c>
      <c r="B29" s="149"/>
      <c r="C29" s="166">
        <f>SUM(C25:C28)</f>
        <v>0</v>
      </c>
      <c r="D29" s="167">
        <f>(D25*$C25)+(D26*$C26)+(D27*$C27)+(D28*$C28)</f>
        <v>0</v>
      </c>
      <c r="E29" s="168">
        <f>(E25*$C25)+(E26*$C26)+(E27*$C27)+(E28*$C28)</f>
        <v>0</v>
      </c>
      <c r="F29" s="169">
        <f>(F25*$C25)+(F26*$C26)+(F27*$C27)+(F28*$C28)</f>
        <v>0</v>
      </c>
      <c r="G29" s="154" t="str">
        <f>IFERROR(E29/D29,"0%")</f>
        <v>0%</v>
      </c>
      <c r="H29" s="155" t="str">
        <f>IFERROR(F29/E29,"0%")</f>
        <v>0%</v>
      </c>
      <c r="I29" s="167">
        <f>(I25*$C25)+(I26*$C26)+(I27*$C27)+(I28*$C28)</f>
        <v>0</v>
      </c>
      <c r="J29" s="168">
        <f>(J25*$C25)+(J26*$C26)+(J27*$C27)+(J28*$C28)</f>
        <v>0</v>
      </c>
      <c r="K29" s="169">
        <f>(K25*$C25)+(K26*$C26)+(K27*$C27)+(K28*$C28)</f>
        <v>0</v>
      </c>
      <c r="L29" s="154" t="str">
        <f>IFERROR(J29/I29,"0%")</f>
        <v>0%</v>
      </c>
      <c r="M29" s="155" t="str">
        <f>IFERROR(K29/J29,"0%")</f>
        <v>0%</v>
      </c>
      <c r="N29" s="268"/>
      <c r="O29" s="271"/>
      <c r="P29" s="170"/>
      <c r="Q29" s="170">
        <f>(Q25*$C25)+(Q26*$C26)+(Q27*$C27)+(Q28*$C28)</f>
        <v>0</v>
      </c>
      <c r="R29" s="192"/>
      <c r="S29" s="162"/>
      <c r="T29" s="172"/>
      <c r="U29" s="172"/>
      <c r="V29" s="173"/>
      <c r="W29" s="173"/>
      <c r="X29" s="173"/>
      <c r="Y29" s="173"/>
    </row>
    <row r="30" spans="1:26">
      <c r="A30" s="165" t="s">
        <v>12</v>
      </c>
      <c r="B30" s="174"/>
      <c r="C30" s="175"/>
      <c r="D30" s="167">
        <f>D29*12</f>
        <v>0</v>
      </c>
      <c r="E30" s="168">
        <f>E29*12</f>
        <v>0</v>
      </c>
      <c r="F30" s="169">
        <f>F29*12</f>
        <v>0</v>
      </c>
      <c r="G30" s="154" t="str">
        <f>IFERROR(E30/D30,"0%")</f>
        <v>0%</v>
      </c>
      <c r="H30" s="155" t="str">
        <f>IFERROR(F30/E30,"0%")</f>
        <v>0%</v>
      </c>
      <c r="I30" s="167">
        <f>I29*12</f>
        <v>0</v>
      </c>
      <c r="J30" s="191">
        <f>J29*12</f>
        <v>0</v>
      </c>
      <c r="K30" s="169">
        <f>K29*12</f>
        <v>0</v>
      </c>
      <c r="L30" s="154" t="str">
        <f>IFERROR(J30/I30,"0%")</f>
        <v>0%</v>
      </c>
      <c r="M30" s="155" t="str">
        <f>IFERROR(K30/J30,"0%")</f>
        <v>0%</v>
      </c>
      <c r="N30" s="275"/>
      <c r="O30" s="276"/>
      <c r="P30" s="170"/>
      <c r="Q30" s="170">
        <f>Q29*12</f>
        <v>0</v>
      </c>
      <c r="R30" s="192"/>
      <c r="S30" s="172"/>
      <c r="T30" s="172"/>
      <c r="U30" s="172"/>
      <c r="V30" s="173"/>
      <c r="W30" s="173"/>
      <c r="X30" s="173"/>
      <c r="Y30" s="173"/>
    </row>
    <row r="31" spans="1:26" s="160" customFormat="1" hidden="1">
      <c r="A31" s="193"/>
      <c r="B31" s="194"/>
      <c r="C31" s="150"/>
      <c r="D31" s="195"/>
      <c r="E31" s="196"/>
      <c r="F31" s="197"/>
      <c r="G31" s="198"/>
      <c r="H31" s="155"/>
      <c r="I31" s="195"/>
      <c r="J31" s="196"/>
      <c r="K31" s="197"/>
      <c r="L31" s="198"/>
      <c r="M31" s="155"/>
      <c r="N31" s="195"/>
      <c r="O31" s="197"/>
      <c r="P31" s="199"/>
      <c r="Q31" s="200"/>
      <c r="R31" s="192"/>
      <c r="S31" s="129"/>
      <c r="T31" s="129"/>
      <c r="U31" s="129"/>
      <c r="Y31" s="201"/>
    </row>
    <row r="32" spans="1:26" s="160" customFormat="1" hidden="1">
      <c r="A32" s="193"/>
      <c r="B32" s="194"/>
      <c r="C32" s="150"/>
      <c r="D32" s="195"/>
      <c r="E32" s="196"/>
      <c r="F32" s="197"/>
      <c r="G32" s="198"/>
      <c r="H32" s="155"/>
      <c r="I32" s="195"/>
      <c r="J32" s="196"/>
      <c r="K32" s="197"/>
      <c r="L32" s="198"/>
      <c r="M32" s="155"/>
      <c r="N32" s="195"/>
      <c r="O32" s="197"/>
      <c r="P32" s="199"/>
      <c r="Q32" s="200"/>
      <c r="R32" s="192"/>
      <c r="S32" s="129"/>
      <c r="T32" s="129"/>
      <c r="U32" s="129"/>
      <c r="Y32" s="201"/>
    </row>
    <row r="33" spans="1:25" s="160" customFormat="1" hidden="1">
      <c r="A33" s="193"/>
      <c r="B33" s="194"/>
      <c r="C33" s="202"/>
      <c r="D33" s="203"/>
      <c r="E33" s="204"/>
      <c r="F33" s="205"/>
      <c r="G33" s="198"/>
      <c r="H33" s="155"/>
      <c r="I33" s="203"/>
      <c r="J33" s="204"/>
      <c r="K33" s="205"/>
      <c r="L33" s="198"/>
      <c r="M33" s="155"/>
      <c r="N33" s="203"/>
      <c r="O33" s="205"/>
      <c r="P33" s="206"/>
      <c r="Q33" s="200"/>
      <c r="R33" s="192"/>
      <c r="S33" s="129"/>
      <c r="T33" s="129"/>
      <c r="U33" s="129"/>
    </row>
    <row r="34" spans="1:25" s="160" customFormat="1" hidden="1">
      <c r="A34" s="193"/>
      <c r="B34" s="194"/>
      <c r="C34" s="202"/>
      <c r="D34" s="203"/>
      <c r="E34" s="204"/>
      <c r="F34" s="205"/>
      <c r="G34" s="198"/>
      <c r="H34" s="155"/>
      <c r="I34" s="203"/>
      <c r="J34" s="204"/>
      <c r="K34" s="205"/>
      <c r="L34" s="198"/>
      <c r="M34" s="155"/>
      <c r="N34" s="203"/>
      <c r="O34" s="205"/>
      <c r="P34" s="206"/>
      <c r="Q34" s="200"/>
      <c r="R34" s="192"/>
      <c r="S34" s="129"/>
      <c r="T34" s="129"/>
      <c r="U34" s="129"/>
    </row>
    <row r="35" spans="1:25" hidden="1">
      <c r="A35" s="177"/>
      <c r="B35" s="178"/>
      <c r="C35" s="179"/>
      <c r="D35" s="207"/>
      <c r="E35" s="208"/>
      <c r="F35" s="209"/>
      <c r="G35" s="183"/>
      <c r="H35" s="184"/>
      <c r="I35" s="185"/>
      <c r="J35" s="208"/>
      <c r="K35" s="209"/>
      <c r="L35" s="183"/>
      <c r="M35" s="184"/>
      <c r="N35" s="210"/>
      <c r="O35" s="211"/>
      <c r="P35" s="212"/>
      <c r="Q35" s="213"/>
      <c r="R35" s="214"/>
      <c r="U35" s="129"/>
    </row>
    <row r="36" spans="1:25" hidden="1">
      <c r="A36" s="148"/>
      <c r="B36" s="149"/>
      <c r="C36" s="150"/>
      <c r="D36" s="195"/>
      <c r="E36" s="196"/>
      <c r="F36" s="197"/>
      <c r="G36" s="154"/>
      <c r="H36" s="155"/>
      <c r="I36" s="195"/>
      <c r="J36" s="196"/>
      <c r="K36" s="197"/>
      <c r="L36" s="154"/>
      <c r="M36" s="155"/>
      <c r="N36" s="215"/>
      <c r="O36" s="197"/>
      <c r="P36" s="199"/>
      <c r="Q36" s="200"/>
      <c r="R36" s="192"/>
      <c r="U36" s="129"/>
      <c r="Y36" s="161"/>
    </row>
    <row r="37" spans="1:25" hidden="1">
      <c r="A37" s="148"/>
      <c r="B37" s="149"/>
      <c r="C37" s="150"/>
      <c r="D37" s="195"/>
      <c r="E37" s="196"/>
      <c r="F37" s="197"/>
      <c r="G37" s="154"/>
      <c r="H37" s="155"/>
      <c r="I37" s="195"/>
      <c r="J37" s="196"/>
      <c r="K37" s="197"/>
      <c r="L37" s="154"/>
      <c r="M37" s="155"/>
      <c r="N37" s="215"/>
      <c r="O37" s="197"/>
      <c r="P37" s="199"/>
      <c r="Q37" s="200"/>
      <c r="R37" s="192"/>
      <c r="U37" s="129"/>
    </row>
    <row r="38" spans="1:25" hidden="1">
      <c r="A38" s="148"/>
      <c r="B38" s="149"/>
      <c r="C38" s="150"/>
      <c r="D38" s="195"/>
      <c r="E38" s="196"/>
      <c r="F38" s="197"/>
      <c r="G38" s="154"/>
      <c r="H38" s="155"/>
      <c r="I38" s="195"/>
      <c r="J38" s="196"/>
      <c r="K38" s="197"/>
      <c r="L38" s="154"/>
      <c r="M38" s="155"/>
      <c r="N38" s="215"/>
      <c r="O38" s="197"/>
      <c r="P38" s="199"/>
      <c r="Q38" s="200"/>
      <c r="R38" s="192"/>
      <c r="U38" s="129"/>
    </row>
    <row r="39" spans="1:25" hidden="1">
      <c r="A39" s="148"/>
      <c r="B39" s="149"/>
      <c r="C39" s="150"/>
      <c r="D39" s="195"/>
      <c r="E39" s="196"/>
      <c r="F39" s="197"/>
      <c r="G39" s="154"/>
      <c r="H39" s="155"/>
      <c r="I39" s="195"/>
      <c r="J39" s="196"/>
      <c r="K39" s="197"/>
      <c r="L39" s="154"/>
      <c r="M39" s="155"/>
      <c r="N39" s="215"/>
      <c r="O39" s="197"/>
      <c r="P39" s="199"/>
      <c r="Q39" s="200"/>
      <c r="R39" s="192"/>
      <c r="U39" s="129"/>
    </row>
    <row r="40" spans="1:25" s="160" customFormat="1" hidden="1">
      <c r="A40" s="193"/>
      <c r="B40" s="194"/>
      <c r="C40" s="202"/>
      <c r="D40" s="203"/>
      <c r="E40" s="204"/>
      <c r="F40" s="205"/>
      <c r="G40" s="198"/>
      <c r="H40" s="155"/>
      <c r="I40" s="204"/>
      <c r="J40" s="204"/>
      <c r="K40" s="205"/>
      <c r="L40" s="198"/>
      <c r="M40" s="155"/>
      <c r="N40" s="203"/>
      <c r="O40" s="205"/>
      <c r="P40" s="206"/>
      <c r="Q40" s="200"/>
      <c r="R40" s="192"/>
      <c r="S40" s="129"/>
      <c r="T40" s="129"/>
      <c r="U40" s="129"/>
    </row>
    <row r="41" spans="1:25" s="160" customFormat="1" hidden="1">
      <c r="A41" s="193"/>
      <c r="B41" s="194"/>
      <c r="C41" s="202"/>
      <c r="D41" s="203"/>
      <c r="E41" s="204"/>
      <c r="F41" s="205"/>
      <c r="G41" s="198"/>
      <c r="H41" s="155"/>
      <c r="I41" s="203"/>
      <c r="J41" s="204"/>
      <c r="K41" s="205"/>
      <c r="L41" s="198"/>
      <c r="M41" s="155"/>
      <c r="N41" s="203"/>
      <c r="O41" s="205"/>
      <c r="P41" s="206"/>
      <c r="Q41" s="200"/>
      <c r="R41" s="192"/>
      <c r="S41" s="129"/>
      <c r="T41" s="129"/>
      <c r="U41" s="129"/>
    </row>
    <row r="42" spans="1:25" ht="19.5" thickBot="1">
      <c r="A42" s="216" t="s">
        <v>12</v>
      </c>
      <c r="B42" s="217"/>
      <c r="C42" s="217"/>
      <c r="D42" s="217">
        <f>D9+D16+D23+D30</f>
        <v>54834.12</v>
      </c>
      <c r="E42" s="217">
        <f>E9+E16+E23+E30</f>
        <v>45269.265907199995</v>
      </c>
      <c r="F42" s="217">
        <f>F9+F16+F23+F30</f>
        <v>9564.8540928000039</v>
      </c>
      <c r="G42" s="217"/>
      <c r="H42" s="217"/>
      <c r="I42" s="217">
        <f>I9+I16+I23+I30</f>
        <v>54834.12</v>
      </c>
      <c r="J42" s="217">
        <f>J9+J16+J23+J30</f>
        <v>49350.707999999999</v>
      </c>
      <c r="K42" s="217">
        <f>K9+K16+K23+K30</f>
        <v>5483.4120000000003</v>
      </c>
      <c r="L42" s="217"/>
      <c r="M42" s="217"/>
      <c r="N42" s="217"/>
      <c r="O42" s="217"/>
      <c r="P42" s="217"/>
      <c r="Q42" s="218">
        <f>K42-F42</f>
        <v>-4081.4420928000036</v>
      </c>
      <c r="R42" s="219">
        <f>(K42-F42)/F42</f>
        <v>-0.42671242584581937</v>
      </c>
      <c r="S42" s="159"/>
      <c r="U42" s="129"/>
      <c r="Y42" s="220"/>
    </row>
    <row r="43" spans="1:25" ht="20.25">
      <c r="A43" s="59"/>
    </row>
    <row r="44" spans="1:25" ht="20.25">
      <c r="A44" s="60"/>
      <c r="N44" s="220"/>
    </row>
    <row r="45" spans="1:25" ht="20.25">
      <c r="A45" s="61"/>
    </row>
    <row r="46" spans="1:25" ht="20.25">
      <c r="A46" s="61"/>
    </row>
  </sheetData>
  <mergeCells count="27">
    <mergeCell ref="D1:H1"/>
    <mergeCell ref="I1:M1"/>
    <mergeCell ref="N1:R1"/>
    <mergeCell ref="B2:C2"/>
    <mergeCell ref="G2:H2"/>
    <mergeCell ref="L2:M2"/>
    <mergeCell ref="N2:O2"/>
    <mergeCell ref="N21:N23"/>
    <mergeCell ref="O21:O23"/>
    <mergeCell ref="N4:N6"/>
    <mergeCell ref="O4:O6"/>
    <mergeCell ref="P4:P6"/>
    <mergeCell ref="N7:N9"/>
    <mergeCell ref="O7:O9"/>
    <mergeCell ref="N11:N13"/>
    <mergeCell ref="O11:O13"/>
    <mergeCell ref="P11:P13"/>
    <mergeCell ref="N14:N16"/>
    <mergeCell ref="O14:O16"/>
    <mergeCell ref="N18:N20"/>
    <mergeCell ref="O18:O20"/>
    <mergeCell ref="P18:P20"/>
    <mergeCell ref="N25:N27"/>
    <mergeCell ref="O25:O27"/>
    <mergeCell ref="P25:P27"/>
    <mergeCell ref="N28:N30"/>
    <mergeCell ref="O28:O30"/>
  </mergeCells>
  <pageMargins left="0.7" right="0.7" top="0.75" bottom="0.75" header="0.3" footer="0.3"/>
  <pageSetup scale="5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Scroll Bar 1">
              <controlPr defaultSize="0" autoPict="0">
                <anchor moveWithCells="1">
                  <from>
                    <xdr:col>15</xdr:col>
                    <xdr:colOff>9525</xdr:colOff>
                    <xdr:row>24</xdr:row>
                    <xdr:rowOff>9525</xdr:rowOff>
                  </from>
                  <to>
                    <xdr:col>15</xdr:col>
                    <xdr:colOff>685800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Scroll Bar 2">
              <controlPr defaultSize="0" autoPict="0">
                <anchor moveWithCells="1">
                  <from>
                    <xdr:col>15</xdr:col>
                    <xdr:colOff>9525</xdr:colOff>
                    <xdr:row>25</xdr:row>
                    <xdr:rowOff>9525</xdr:rowOff>
                  </from>
                  <to>
                    <xdr:col>15</xdr:col>
                    <xdr:colOff>685800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Scroll Bar 3">
              <controlPr defaultSize="0" autoPict="0">
                <anchor moveWithCells="1">
                  <from>
                    <xdr:col>15</xdr:col>
                    <xdr:colOff>9525</xdr:colOff>
                    <xdr:row>26</xdr:row>
                    <xdr:rowOff>9525</xdr:rowOff>
                  </from>
                  <to>
                    <xdr:col>15</xdr:col>
                    <xdr:colOff>685800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Scroll Bar 4">
              <controlPr defaultSize="0" autoPict="0">
                <anchor moveWithCells="1">
                  <from>
                    <xdr:col>15</xdr:col>
                    <xdr:colOff>9525</xdr:colOff>
                    <xdr:row>27</xdr:row>
                    <xdr:rowOff>9525</xdr:rowOff>
                  </from>
                  <to>
                    <xdr:col>15</xdr:col>
                    <xdr:colOff>685800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Spinner 5">
              <controlPr defaultSize="0" autoPict="0">
                <anchor moveWithCells="1" sizeWithCells="1">
                  <from>
                    <xdr:col>15</xdr:col>
                    <xdr:colOff>9525</xdr:colOff>
                    <xdr:row>3</xdr:row>
                    <xdr:rowOff>9525</xdr:rowOff>
                  </from>
                  <to>
                    <xdr:col>16</xdr:col>
                    <xdr:colOff>0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Spinner 6">
              <controlPr defaultSize="0" autoPict="0">
                <anchor moveWithCells="1" sizeWithCells="1">
                  <from>
                    <xdr:col>15</xdr:col>
                    <xdr:colOff>28575</xdr:colOff>
                    <xdr:row>6</xdr:row>
                    <xdr:rowOff>19050</xdr:rowOff>
                  </from>
                  <to>
                    <xdr:col>16</xdr:col>
                    <xdr:colOff>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Spinner 7">
              <controlPr defaultSize="0" autoPict="0">
                <anchor moveWithCells="1" sizeWithCells="1">
                  <from>
                    <xdr:col>15</xdr:col>
                    <xdr:colOff>9525</xdr:colOff>
                    <xdr:row>10</xdr:row>
                    <xdr:rowOff>9525</xdr:rowOff>
                  </from>
                  <to>
                    <xdr:col>16</xdr:col>
                    <xdr:colOff>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Spinner 8">
              <controlPr defaultSize="0" autoPict="0">
                <anchor moveWithCells="1" sizeWithCells="1">
                  <from>
                    <xdr:col>15</xdr:col>
                    <xdr:colOff>28575</xdr:colOff>
                    <xdr:row>13</xdr:row>
                    <xdr:rowOff>19050</xdr:rowOff>
                  </from>
                  <to>
                    <xdr:col>16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Spinner 9">
              <controlPr defaultSize="0" autoPict="0">
                <anchor moveWithCells="1" sizeWithCells="1">
                  <from>
                    <xdr:col>15</xdr:col>
                    <xdr:colOff>9525</xdr:colOff>
                    <xdr:row>17</xdr:row>
                    <xdr:rowOff>9525</xdr:rowOff>
                  </from>
                  <to>
                    <xdr:col>16</xdr:col>
                    <xdr:colOff>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Spinner 10">
              <controlPr defaultSize="0" autoPict="0">
                <anchor moveWithCells="1" sizeWithCells="1">
                  <from>
                    <xdr:col>15</xdr:col>
                    <xdr:colOff>28575</xdr:colOff>
                    <xdr:row>20</xdr:row>
                    <xdr:rowOff>19050</xdr:rowOff>
                  </from>
                  <to>
                    <xdr:col>16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4" name="Spinner 11">
              <controlPr defaultSize="0" autoPict="0">
                <anchor moveWithCells="1" sizeWithCells="1">
                  <from>
                    <xdr:col>15</xdr:col>
                    <xdr:colOff>9525</xdr:colOff>
                    <xdr:row>24</xdr:row>
                    <xdr:rowOff>9525</xdr:rowOff>
                  </from>
                  <to>
                    <xdr:col>16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5" name="Spinner 12">
              <controlPr defaultSize="0" autoPict="0">
                <anchor moveWithCells="1" sizeWithCells="1">
                  <from>
                    <xdr:col>15</xdr:col>
                    <xdr:colOff>28575</xdr:colOff>
                    <xdr:row>27</xdr:row>
                    <xdr:rowOff>19050</xdr:rowOff>
                  </from>
                  <to>
                    <xdr:col>16</xdr:col>
                    <xdr:colOff>0</xdr:colOff>
                    <xdr:row>29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Financial Report </vt:lpstr>
      <vt:lpstr>Regence with VSP</vt:lpstr>
      <vt:lpstr>Regence HSA with VSP</vt:lpstr>
      <vt:lpstr>Kaiser</vt:lpstr>
      <vt:lpstr>Kaiser HSA</vt:lpstr>
      <vt:lpstr>Regence with VSP (Police)</vt:lpstr>
      <vt:lpstr>Regence HSA with VSP (Police)</vt:lpstr>
      <vt:lpstr>Kaiser (Police)</vt:lpstr>
      <vt:lpstr>Kaiser HSA (Police)</vt:lpstr>
      <vt:lpstr>'Financial Report '!Print_Area</vt:lpstr>
      <vt:lpstr>Kaiser!Print_Area</vt:lpstr>
      <vt:lpstr>'Kaiser (Police)'!Print_Area</vt:lpstr>
      <vt:lpstr>'Kaiser HSA'!Print_Area</vt:lpstr>
      <vt:lpstr>'Kaiser HSA (Police)'!Print_Area</vt:lpstr>
      <vt:lpstr>'Regence HSA with VSP'!Print_Area</vt:lpstr>
      <vt:lpstr>'Regence HSA with VSP (Police)'!Print_Area</vt:lpstr>
      <vt:lpstr>'Regence with VSP'!Print_Area</vt:lpstr>
      <vt:lpstr>'Regence with VSP (Police)'!Print_Area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Davidson</dc:creator>
  <cp:lastModifiedBy>Erica Riggs</cp:lastModifiedBy>
  <dcterms:created xsi:type="dcterms:W3CDTF">2019-09-11T18:21:29Z</dcterms:created>
  <dcterms:modified xsi:type="dcterms:W3CDTF">2023-10-11T23:20:25Z</dcterms:modified>
</cp:coreProperties>
</file>