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ients\City of Vancouver\2025\Initiatives\Contributions and Plan Change Modeling\"/>
    </mc:Choice>
  </mc:AlternateContent>
  <xr:revisionPtr revIDLastSave="0" documentId="13_ncr:1_{78AD08F3-93F7-4AE7-B9DA-EE34ACA70FC8}" xr6:coauthVersionLast="47" xr6:coauthVersionMax="47" xr10:uidLastSave="{00000000-0000-0000-0000-000000000000}"/>
  <bookViews>
    <workbookView xWindow="-120" yWindow="-120" windowWidth="29040" windowHeight="15840" activeTab="2" xr2:uid="{1CB64E19-B3B9-4A90-91CC-C2A4D8005988}"/>
  </bookViews>
  <sheets>
    <sheet name="Regence with VSP" sheetId="4" r:id="rId1"/>
    <sheet name="Regence HSA with VSP" sheetId="15" r:id="rId2"/>
    <sheet name="Kaiser" sheetId="17" r:id="rId3"/>
    <sheet name="Kaiser HSA" sheetId="18" r:id="rId4"/>
    <sheet name="Regence with VSP (Police)" sheetId="11" state="hidden" r:id="rId5"/>
    <sheet name="Regence HSA with VSP (Police)" sheetId="12" state="hidden" r:id="rId6"/>
    <sheet name="Kaiser (Police)" sheetId="13" state="hidden" r:id="rId7"/>
    <sheet name="Kaiser HSA (Police)" sheetId="14" state="hidden" r:id="rId8"/>
  </sheets>
  <externalReferences>
    <externalReference r:id="rId9"/>
  </externalReferences>
  <definedNames>
    <definedName name="CombinedMonthlyPayment">#REF!</definedName>
    <definedName name="CombinedMonthlyPayment2">#REF!</definedName>
    <definedName name="ConsLoanPayback">'[1]Regence Only Monthly'!#REF!</definedName>
    <definedName name="Contributions">IF(LoanPaybackStart&lt;TODAY(),TRUE,FALSE)</definedName>
    <definedName name="EstimatedAnnualSalary">'[1]Regence Only Monthly'!#REF!</definedName>
    <definedName name="EstimatedMonthlySalary">'[1]Regence Only Monthly'!#REF!</definedName>
    <definedName name="Kaiser">OFFSET(#REF!,0,0,COUNTA(#REF!))</definedName>
    <definedName name="LoanPaybackStart">'[1]Regence Only Monthly'!$O$2</definedName>
    <definedName name="LoanStartLToday" localSheetId="2">IF([0]!LoanPaybackStart&lt;TODAY(),TRUE,FALSE)</definedName>
    <definedName name="LoanStartLToday" localSheetId="6">IF([0]!LoanPaybackStart&lt;TODAY(),TRUE,FALSE)</definedName>
    <definedName name="LoanStartLToday" localSheetId="3">IF([0]!LoanPaybackStart&lt;TODAY(),TRUE,FALSE)</definedName>
    <definedName name="LoanStartLToday" localSheetId="7">IF([0]!LoanPaybackStart&lt;TODAY(),TRUE,FALSE)</definedName>
    <definedName name="LoanStartLToday" localSheetId="1">IF([0]!LoanPaybackStart&lt;TODAY(),TRUE,FALSE)</definedName>
    <definedName name="LoanStartLToday" localSheetId="5">IF([0]!LoanPaybackStart&lt;TODAY(),TRUE,FALSE)</definedName>
    <definedName name="LoanStartLToday" localSheetId="0">IF([0]!LoanPaybackStart&lt;TODAY(),TRUE,FALSE)</definedName>
    <definedName name="LoanStartLToday" localSheetId="4">IF([0]!LoanPaybackStart&lt;TODAY(),TRUE,FALSE)</definedName>
    <definedName name="LoanStartLToday">IF(LoanPaybackStart&lt;TODAY(),TRUE,FALSE)</definedName>
    <definedName name="lstMetrics">OFFSET(#REF!,0,0,COUNTA(#REF!))</definedName>
    <definedName name="lstYears">OFFSET(#REF!,0,1,1,COUNTA(#REF!)-1)</definedName>
    <definedName name="month" localSheetId="2">#REF!/[0]!EstimatedMonthlySalary</definedName>
    <definedName name="month" localSheetId="6">#REF!/[0]!EstimatedMonthlySalary</definedName>
    <definedName name="month" localSheetId="3">#REF!/[0]!EstimatedMonthlySalary</definedName>
    <definedName name="month" localSheetId="7">#REF!/[0]!EstimatedMonthlySalary</definedName>
    <definedName name="month" localSheetId="1">#REF!/[0]!EstimatedMonthlySalary</definedName>
    <definedName name="month" localSheetId="5">#REF!/[0]!EstimatedMonthlySalary</definedName>
    <definedName name="month" localSheetId="0">#REF!/[0]!EstimatedMonthlySalary</definedName>
    <definedName name="month" localSheetId="4">#REF!/[0]!EstimatedMonthlySalary</definedName>
    <definedName name="month">#REF!/EstimatedMonthlySalary</definedName>
    <definedName name="PercentAboveBelow" localSheetId="2">IF(#REF!/[0]!EstimatedMonthlySalary&gt;=0.08,"above","below")</definedName>
    <definedName name="PercentAboveBelow" localSheetId="6">IF(#REF!/[0]!EstimatedMonthlySalary&gt;=0.08,"above","below")</definedName>
    <definedName name="PercentAboveBelow" localSheetId="3">IF(#REF!/[0]!EstimatedMonthlySalary&gt;=0.08,"above","below")</definedName>
    <definedName name="PercentAboveBelow" localSheetId="7">IF(#REF!/[0]!EstimatedMonthlySalary&gt;=0.08,"above","below")</definedName>
    <definedName name="PercentAboveBelow" localSheetId="1">IF(#REF!/[0]!EstimatedMonthlySalary&gt;=0.08,"above","below")</definedName>
    <definedName name="PercentAboveBelow" localSheetId="5">IF(#REF!/[0]!EstimatedMonthlySalary&gt;=0.08,"above","below")</definedName>
    <definedName name="PercentAboveBelow" localSheetId="0">IF(#REF!/[0]!EstimatedMonthlySalary&gt;=0.08,"above","below")</definedName>
    <definedName name="PercentAboveBelow" localSheetId="4">IF(#REF!/[0]!EstimatedMonthlySalary&gt;=0.08,"above","below")</definedName>
    <definedName name="PercentAboveBelow">IF(#REF!/EstimatedMonthlySalary&gt;=0.08,"above","below")</definedName>
    <definedName name="PercentageOfIncome">"CollegeLoans[[#Totals],[Monthly Payment]]/EstimatedMonthlySalary"</definedName>
    <definedName name="PercentageOfMonthlyIncome" localSheetId="2">#REF!/[0]!EstimatedMonthlySalary</definedName>
    <definedName name="PercentageOfMonthlyIncome" localSheetId="6">#REF!/[0]!EstimatedMonthlySalary</definedName>
    <definedName name="PercentageOfMonthlyIncome" localSheetId="3">#REF!/[0]!EstimatedMonthlySalary</definedName>
    <definedName name="PercentageOfMonthlyIncome" localSheetId="7">#REF!/[0]!EstimatedMonthlySalary</definedName>
    <definedName name="PercentageOfMonthlyIncome" localSheetId="1">#REF!/[0]!EstimatedMonthlySalary</definedName>
    <definedName name="PercentageOfMonthlyIncome" localSheetId="5">#REF!/[0]!EstimatedMonthlySalary</definedName>
    <definedName name="PercentageOfMonthlyIncome" localSheetId="0">#REF!/[0]!EstimatedMonthlySalary</definedName>
    <definedName name="PercentageOfMonthlyIncome" localSheetId="4">#REF!/[0]!EstimatedMonthlySalary</definedName>
    <definedName name="PercentageOfMonthlyIncome">#REF!/EstimatedMonthlySalary</definedName>
    <definedName name="_xlnm.Print_Area" localSheetId="2">Kaiser!$A$1:$M$20</definedName>
    <definedName name="_xlnm.Print_Area" localSheetId="6">'Kaiser (Police)'!$A$1:$R$43</definedName>
    <definedName name="_xlnm.Print_Area" localSheetId="3">'Kaiser HSA'!$A$1:$M$11</definedName>
    <definedName name="_xlnm.Print_Area" localSheetId="7">'Kaiser HSA (Police)'!$A$1:$R$43</definedName>
    <definedName name="_xlnm.Print_Area" localSheetId="1">'Regence HSA with VSP'!$A$1:$M$11</definedName>
    <definedName name="_xlnm.Print_Area" localSheetId="5">'Regence HSA with VSP (Police)'!$A$1:$R$43</definedName>
    <definedName name="_xlnm.Print_Area" localSheetId="0">'Regence with VSP'!$A$1:$M$27</definedName>
    <definedName name="_xlnm.Print_Area" localSheetId="4">'Regence with VSP (Police)'!$A$1:$R$43</definedName>
    <definedName name="Regence">OFFSET(#REF!,0,1,1,COUNTA(#REF!)-1)</definedName>
    <definedName name="Salary" localSheetId="2">'[1]Regence Only Monthly'!#REF!</definedName>
    <definedName name="Salary" localSheetId="6">'[1]Regence Only Monthly'!#REF!</definedName>
    <definedName name="Salary" localSheetId="3">'[1]Regence Only Monthly'!#REF!</definedName>
    <definedName name="Salary" localSheetId="7">'[1]Regence Only Monthly'!#REF!</definedName>
    <definedName name="Salary" localSheetId="1">'[1]Regence Only Monthly'!#REF!</definedName>
    <definedName name="Salary" localSheetId="5">'[1]Regence Only Monthly'!#REF!</definedName>
    <definedName name="Salary" localSheetId="0">'[1]Regence Only Monthly'!#REF!</definedName>
    <definedName name="Salary" localSheetId="4">'[1]Regence Only Monthly'!#REF!</definedName>
    <definedName name="Salary">'[1]Regence Only Monthly'!#REF!</definedName>
    <definedName name="SelectedYear" localSheetId="2">#REF!</definedName>
    <definedName name="SelectedYear" localSheetId="6">#REF!</definedName>
    <definedName name="SelectedYear" localSheetId="3">#REF!</definedName>
    <definedName name="SelectedYear" localSheetId="7">#REF!</definedName>
    <definedName name="SelectedYear" localSheetId="1">#REF!</definedName>
    <definedName name="SelectedYear" localSheetId="5">#REF!</definedName>
    <definedName name="SelectedYear" localSheetId="0">#REF!</definedName>
    <definedName name="SelectedYear" localSheetId="4">#REF!</definedName>
    <definedName name="SelectedYear">#REF!</definedName>
    <definedName name="Yea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8" l="1"/>
  <c r="H6" i="18"/>
  <c r="H5" i="18"/>
  <c r="H4" i="18"/>
  <c r="E7" i="18"/>
  <c r="E6" i="18"/>
  <c r="E5" i="18"/>
  <c r="E4" i="18"/>
  <c r="H7" i="17"/>
  <c r="H6" i="17"/>
  <c r="H5" i="17"/>
  <c r="H4" i="17"/>
  <c r="E7" i="17"/>
  <c r="E6" i="17"/>
  <c r="E5" i="17"/>
  <c r="E4" i="17"/>
  <c r="H7" i="15"/>
  <c r="H6" i="15"/>
  <c r="H5" i="15"/>
  <c r="H4" i="15"/>
  <c r="E7" i="15"/>
  <c r="E6" i="15"/>
  <c r="E5" i="15"/>
  <c r="E4" i="15"/>
  <c r="H7" i="4"/>
  <c r="H6" i="4"/>
  <c r="H5" i="4"/>
  <c r="H4" i="4"/>
  <c r="E7" i="4"/>
  <c r="E6" i="4"/>
  <c r="E5" i="4"/>
  <c r="E4" i="4"/>
  <c r="I8" i="18"/>
  <c r="I9" i="18" s="1"/>
  <c r="G8" i="18"/>
  <c r="G9" i="18" s="1"/>
  <c r="F8" i="18"/>
  <c r="F9" i="18" s="1"/>
  <c r="D8" i="18"/>
  <c r="D9" i="18" s="1"/>
  <c r="C8" i="18"/>
  <c r="W4" i="18"/>
  <c r="Y4" i="18" s="1"/>
  <c r="S4" i="18"/>
  <c r="R4" i="18" s="1"/>
  <c r="O4" i="18"/>
  <c r="O5" i="18" s="1"/>
  <c r="K4" i="18"/>
  <c r="J14" i="17"/>
  <c r="J13" i="17"/>
  <c r="K17" i="17"/>
  <c r="K18" i="17"/>
  <c r="J17" i="17"/>
  <c r="J18" i="17"/>
  <c r="G18" i="17"/>
  <c r="G17" i="17"/>
  <c r="C16" i="17"/>
  <c r="C15" i="17"/>
  <c r="C14" i="17"/>
  <c r="W13" i="17"/>
  <c r="S13" i="17"/>
  <c r="S16" i="17" s="1"/>
  <c r="O13" i="17"/>
  <c r="N13" i="17" s="1"/>
  <c r="K13" i="17"/>
  <c r="K16" i="17" s="1"/>
  <c r="C13" i="17"/>
  <c r="I8" i="17"/>
  <c r="I9" i="17" s="1"/>
  <c r="K19" i="17" s="1"/>
  <c r="G8" i="17"/>
  <c r="G9" i="17" s="1"/>
  <c r="F8" i="17"/>
  <c r="F9" i="17" s="1"/>
  <c r="D8" i="17"/>
  <c r="D9" i="17" s="1"/>
  <c r="C8" i="17"/>
  <c r="W4" i="17"/>
  <c r="W5" i="17" s="1"/>
  <c r="S4" i="17"/>
  <c r="R4" i="17" s="1"/>
  <c r="O4" i="17"/>
  <c r="O7" i="17" s="1"/>
  <c r="Q7" i="17" s="1"/>
  <c r="K4" i="17"/>
  <c r="J4" i="17" s="1"/>
  <c r="I8" i="15"/>
  <c r="I9" i="15" s="1"/>
  <c r="G8" i="15"/>
  <c r="G9" i="15" s="1"/>
  <c r="F8" i="15"/>
  <c r="F9" i="15" s="1"/>
  <c r="D8" i="15"/>
  <c r="D9" i="15" s="1"/>
  <c r="C8" i="15"/>
  <c r="W4" i="15"/>
  <c r="W5" i="15" s="1"/>
  <c r="V4" i="15"/>
  <c r="S4" i="15"/>
  <c r="R4" i="15" s="1"/>
  <c r="O4" i="15"/>
  <c r="O6" i="15" s="1"/>
  <c r="N6" i="15" s="1"/>
  <c r="N4" i="15"/>
  <c r="K4" i="15"/>
  <c r="J4" i="15" s="1"/>
  <c r="W22" i="4"/>
  <c r="Y22" i="4" s="1"/>
  <c r="S22" i="4"/>
  <c r="S23" i="4" s="1"/>
  <c r="O22" i="4"/>
  <c r="P22" i="4" s="1"/>
  <c r="K22" i="4"/>
  <c r="L22" i="4" s="1"/>
  <c r="W13" i="4"/>
  <c r="V13" i="4" s="1"/>
  <c r="S13" i="4"/>
  <c r="S14" i="4" s="1"/>
  <c r="O13" i="4"/>
  <c r="P13" i="4" s="1"/>
  <c r="K13" i="4"/>
  <c r="M13" i="4" s="1"/>
  <c r="W4" i="4"/>
  <c r="V4" i="4" s="1"/>
  <c r="S4" i="4"/>
  <c r="T4" i="4" s="1"/>
  <c r="O4" i="4"/>
  <c r="P4" i="4" s="1"/>
  <c r="K4" i="4"/>
  <c r="M4" i="4" s="1"/>
  <c r="N4" i="18" l="1"/>
  <c r="E8" i="18"/>
  <c r="E9" i="18" s="1"/>
  <c r="E8" i="17"/>
  <c r="E9" i="17" s="1"/>
  <c r="E8" i="15"/>
  <c r="E9" i="15" s="1"/>
  <c r="H8" i="18"/>
  <c r="H9" i="18" s="1"/>
  <c r="H8" i="17"/>
  <c r="H9" i="17" s="1"/>
  <c r="J19" i="17" s="1"/>
  <c r="H8" i="15"/>
  <c r="H9" i="15" s="1"/>
  <c r="V4" i="18"/>
  <c r="Q5" i="18"/>
  <c r="P5" i="18"/>
  <c r="N5" i="18"/>
  <c r="K6" i="18"/>
  <c r="K7" i="18"/>
  <c r="L4" i="18"/>
  <c r="W5" i="18"/>
  <c r="O6" i="18"/>
  <c r="O7" i="18"/>
  <c r="W7" i="18"/>
  <c r="P4" i="18"/>
  <c r="X4" i="18"/>
  <c r="K5" i="18"/>
  <c r="K8" i="18" s="1"/>
  <c r="K9" i="18" s="1"/>
  <c r="S6" i="18"/>
  <c r="S7" i="18"/>
  <c r="T4" i="18"/>
  <c r="U4" i="18"/>
  <c r="W6" i="18"/>
  <c r="Q4" i="18"/>
  <c r="S5" i="18"/>
  <c r="M4" i="18"/>
  <c r="J4" i="18"/>
  <c r="O6" i="17"/>
  <c r="N6" i="17" s="1"/>
  <c r="W6" i="17"/>
  <c r="V6" i="17" s="1"/>
  <c r="W7" i="17"/>
  <c r="Y7" i="17" s="1"/>
  <c r="X5" i="17"/>
  <c r="V5" i="17"/>
  <c r="Y5" i="17"/>
  <c r="J16" i="17"/>
  <c r="L16" i="17"/>
  <c r="M16" i="17"/>
  <c r="R16" i="17"/>
  <c r="T16" i="17"/>
  <c r="U16" i="17"/>
  <c r="L4" i="17"/>
  <c r="T4" i="17"/>
  <c r="N7" i="17"/>
  <c r="P13" i="17"/>
  <c r="X13" i="17"/>
  <c r="O14" i="17"/>
  <c r="O17" i="17" s="1"/>
  <c r="O18" i="17" s="1"/>
  <c r="W14" i="17"/>
  <c r="M4" i="17"/>
  <c r="O15" i="17"/>
  <c r="W15" i="17"/>
  <c r="Y13" i="17"/>
  <c r="N4" i="17"/>
  <c r="V4" i="17"/>
  <c r="P7" i="17"/>
  <c r="R13" i="17"/>
  <c r="O16" i="17"/>
  <c r="W16" i="17"/>
  <c r="S5" i="17"/>
  <c r="K6" i="17"/>
  <c r="S6" i="17"/>
  <c r="Q13" i="17"/>
  <c r="P4" i="17"/>
  <c r="X4" i="17"/>
  <c r="L13" i="17"/>
  <c r="T13" i="17"/>
  <c r="K14" i="17"/>
  <c r="S14" i="17"/>
  <c r="U4" i="17"/>
  <c r="Q4" i="17"/>
  <c r="Y4" i="17"/>
  <c r="O5" i="17"/>
  <c r="K7" i="17"/>
  <c r="S7" i="17"/>
  <c r="M13" i="17"/>
  <c r="U13" i="17"/>
  <c r="K15" i="17"/>
  <c r="S15" i="17"/>
  <c r="S17" i="17" s="1"/>
  <c r="S18" i="17" s="1"/>
  <c r="C17" i="17"/>
  <c r="K5" i="17"/>
  <c r="V13" i="17"/>
  <c r="W6" i="15"/>
  <c r="V6" i="15" s="1"/>
  <c r="X5" i="15"/>
  <c r="Y5" i="15"/>
  <c r="V5" i="15"/>
  <c r="P6" i="15"/>
  <c r="M4" i="15"/>
  <c r="U4" i="15"/>
  <c r="K5" i="15"/>
  <c r="S5" i="15"/>
  <c r="Q6" i="15"/>
  <c r="O7" i="15"/>
  <c r="W7" i="15"/>
  <c r="L4" i="15"/>
  <c r="K6" i="15"/>
  <c r="S6" i="15"/>
  <c r="P4" i="15"/>
  <c r="X4" i="15"/>
  <c r="T4" i="15"/>
  <c r="Q4" i="15"/>
  <c r="Y4" i="15"/>
  <c r="O5" i="15"/>
  <c r="K7" i="15"/>
  <c r="S7" i="15"/>
  <c r="S16" i="4"/>
  <c r="T16" i="4" s="1"/>
  <c r="J22" i="4"/>
  <c r="N4" i="4"/>
  <c r="X22" i="4"/>
  <c r="K24" i="4"/>
  <c r="J24" i="4" s="1"/>
  <c r="K6" i="4"/>
  <c r="M6" i="4" s="1"/>
  <c r="S7" i="4"/>
  <c r="R7" i="4" s="1"/>
  <c r="K7" i="4"/>
  <c r="M7" i="4" s="1"/>
  <c r="S25" i="4"/>
  <c r="X4" i="4"/>
  <c r="W23" i="4"/>
  <c r="R16" i="4"/>
  <c r="W24" i="4"/>
  <c r="W25" i="4"/>
  <c r="K5" i="4"/>
  <c r="J5" i="4" s="1"/>
  <c r="L4" i="4"/>
  <c r="S15" i="4"/>
  <c r="T15" i="4" s="1"/>
  <c r="U23" i="4"/>
  <c r="R23" i="4"/>
  <c r="T23" i="4"/>
  <c r="U14" i="4"/>
  <c r="T14" i="4"/>
  <c r="S5" i="4"/>
  <c r="K14" i="4"/>
  <c r="O16" i="4"/>
  <c r="N16" i="4" s="1"/>
  <c r="Q13" i="4"/>
  <c r="T13" i="4"/>
  <c r="J13" i="4"/>
  <c r="W14" i="4"/>
  <c r="O24" i="4"/>
  <c r="S24" i="4"/>
  <c r="O23" i="4"/>
  <c r="O5" i="4"/>
  <c r="R4" i="4"/>
  <c r="Q4" i="4"/>
  <c r="S6" i="4"/>
  <c r="K15" i="4"/>
  <c r="N13" i="4"/>
  <c r="V22" i="4"/>
  <c r="W15" i="4"/>
  <c r="O25" i="4"/>
  <c r="U16" i="4"/>
  <c r="O6" i="4"/>
  <c r="Y4" i="4"/>
  <c r="K16" i="4"/>
  <c r="O14" i="4"/>
  <c r="N14" i="4" s="1"/>
  <c r="R13" i="4"/>
  <c r="W16" i="4"/>
  <c r="K23" i="4"/>
  <c r="M22" i="4"/>
  <c r="N22" i="4"/>
  <c r="Q22" i="4"/>
  <c r="R22" i="4"/>
  <c r="U22" i="4"/>
  <c r="T22" i="4"/>
  <c r="Y13" i="4"/>
  <c r="O7" i="4"/>
  <c r="U4" i="4"/>
  <c r="W6" i="4"/>
  <c r="L13" i="4"/>
  <c r="O15" i="4"/>
  <c r="N15" i="4" s="1"/>
  <c r="X13" i="4"/>
  <c r="J4" i="4"/>
  <c r="W7" i="4"/>
  <c r="U13" i="4"/>
  <c r="K25" i="4"/>
  <c r="W5" i="4"/>
  <c r="R14" i="4"/>
  <c r="Q6" i="17" l="1"/>
  <c r="Y6" i="17"/>
  <c r="V7" i="17"/>
  <c r="V8" i="17" s="1"/>
  <c r="V9" i="17" s="1"/>
  <c r="X6" i="17"/>
  <c r="O8" i="17"/>
  <c r="O9" i="17" s="1"/>
  <c r="O10" i="17" s="1"/>
  <c r="P6" i="17"/>
  <c r="K8" i="15"/>
  <c r="K9" i="15" s="1"/>
  <c r="X6" i="15"/>
  <c r="Y6" i="15"/>
  <c r="J20" i="17"/>
  <c r="K11" i="18"/>
  <c r="K10" i="18"/>
  <c r="R6" i="18"/>
  <c r="U6" i="18"/>
  <c r="T6" i="18"/>
  <c r="Y5" i="18"/>
  <c r="V5" i="18"/>
  <c r="X5" i="18"/>
  <c r="R5" i="18"/>
  <c r="U5" i="18"/>
  <c r="T5" i="18"/>
  <c r="J6" i="18"/>
  <c r="M6" i="18"/>
  <c r="L6" i="18"/>
  <c r="V7" i="18"/>
  <c r="Y7" i="18"/>
  <c r="X7" i="18"/>
  <c r="R7" i="18"/>
  <c r="U7" i="18"/>
  <c r="T7" i="18"/>
  <c r="N6" i="18"/>
  <c r="Q6" i="18"/>
  <c r="P6" i="18"/>
  <c r="J5" i="18"/>
  <c r="M5" i="18"/>
  <c r="L5" i="18"/>
  <c r="S8" i="18"/>
  <c r="S9" i="18" s="1"/>
  <c r="W8" i="18"/>
  <c r="W9" i="18" s="1"/>
  <c r="O8" i="18"/>
  <c r="O9" i="18" s="1"/>
  <c r="J7" i="18"/>
  <c r="M7" i="18"/>
  <c r="L7" i="18"/>
  <c r="Y6" i="18"/>
  <c r="X6" i="18"/>
  <c r="V6" i="18"/>
  <c r="N7" i="18"/>
  <c r="Q7" i="18"/>
  <c r="P7" i="18"/>
  <c r="K8" i="17"/>
  <c r="K9" i="17" s="1"/>
  <c r="K11" i="17" s="1"/>
  <c r="W8" i="17"/>
  <c r="W9" i="17" s="1"/>
  <c r="W11" i="17" s="1"/>
  <c r="X7" i="17"/>
  <c r="L15" i="17"/>
  <c r="M15" i="17"/>
  <c r="J15" i="17"/>
  <c r="O11" i="17"/>
  <c r="U6" i="17"/>
  <c r="T6" i="17"/>
  <c r="R6" i="17"/>
  <c r="M5" i="17"/>
  <c r="L5" i="17"/>
  <c r="J5" i="17"/>
  <c r="Y14" i="17"/>
  <c r="V14" i="17"/>
  <c r="X14" i="17"/>
  <c r="U5" i="17"/>
  <c r="T5" i="17"/>
  <c r="R5" i="17"/>
  <c r="U14" i="17"/>
  <c r="T14" i="17"/>
  <c r="R14" i="17"/>
  <c r="O20" i="17"/>
  <c r="O19" i="17"/>
  <c r="Q15" i="17"/>
  <c r="P15" i="17"/>
  <c r="N15" i="17"/>
  <c r="N14" i="17"/>
  <c r="Q14" i="17"/>
  <c r="P14" i="17"/>
  <c r="S8" i="17"/>
  <c r="S9" i="17" s="1"/>
  <c r="T7" i="17"/>
  <c r="R7" i="17"/>
  <c r="U7" i="17"/>
  <c r="S20" i="17"/>
  <c r="S19" i="17"/>
  <c r="M14" i="17"/>
  <c r="L14" i="17"/>
  <c r="N8" i="17"/>
  <c r="N9" i="17" s="1"/>
  <c r="W17" i="17"/>
  <c r="W18" i="17" s="1"/>
  <c r="R17" i="17"/>
  <c r="R18" i="17" s="1"/>
  <c r="M6" i="17"/>
  <c r="L6" i="17"/>
  <c r="J6" i="17"/>
  <c r="L7" i="17"/>
  <c r="M7" i="17"/>
  <c r="J7" i="17"/>
  <c r="Y15" i="17"/>
  <c r="X15" i="17"/>
  <c r="V15" i="17"/>
  <c r="P5" i="17"/>
  <c r="N5" i="17"/>
  <c r="Q5" i="17"/>
  <c r="Y16" i="17"/>
  <c r="X16" i="17"/>
  <c r="V16" i="17"/>
  <c r="V17" i="17" s="1"/>
  <c r="V18" i="17" s="1"/>
  <c r="T15" i="17"/>
  <c r="R15" i="17"/>
  <c r="U15" i="17"/>
  <c r="Q16" i="17"/>
  <c r="P16" i="17"/>
  <c r="N16" i="17"/>
  <c r="O8" i="15"/>
  <c r="O9" i="15" s="1"/>
  <c r="O10" i="15" s="1"/>
  <c r="K11" i="15"/>
  <c r="K10" i="15"/>
  <c r="V7" i="15"/>
  <c r="V8" i="15" s="1"/>
  <c r="V9" i="15" s="1"/>
  <c r="Y7" i="15"/>
  <c r="X7" i="15"/>
  <c r="T7" i="15"/>
  <c r="R7" i="15"/>
  <c r="U7" i="15"/>
  <c r="U6" i="15"/>
  <c r="T6" i="15"/>
  <c r="R6" i="15"/>
  <c r="S8" i="15"/>
  <c r="S9" i="15" s="1"/>
  <c r="M6" i="15"/>
  <c r="L6" i="15"/>
  <c r="J6" i="15"/>
  <c r="R5" i="15"/>
  <c r="U5" i="15"/>
  <c r="T5" i="15"/>
  <c r="L7" i="15"/>
  <c r="J7" i="15"/>
  <c r="M7" i="15"/>
  <c r="P5" i="15"/>
  <c r="N5" i="15"/>
  <c r="Q5" i="15"/>
  <c r="W8" i="15"/>
  <c r="W9" i="15" s="1"/>
  <c r="M5" i="15"/>
  <c r="L5" i="15"/>
  <c r="J5" i="15"/>
  <c r="N7" i="15"/>
  <c r="Q7" i="15"/>
  <c r="P7" i="15"/>
  <c r="M24" i="4"/>
  <c r="L6" i="4"/>
  <c r="J6" i="4"/>
  <c r="L7" i="4"/>
  <c r="U7" i="4"/>
  <c r="J7" i="4"/>
  <c r="S8" i="4"/>
  <c r="L24" i="4"/>
  <c r="T7" i="4"/>
  <c r="R15" i="4"/>
  <c r="U15" i="4"/>
  <c r="Y24" i="4"/>
  <c r="V24" i="4"/>
  <c r="X24" i="4"/>
  <c r="K8" i="4"/>
  <c r="K9" i="4" s="1"/>
  <c r="Y25" i="4"/>
  <c r="V25" i="4"/>
  <c r="X25" i="4"/>
  <c r="M5" i="4"/>
  <c r="X23" i="4"/>
  <c r="Y23" i="4"/>
  <c r="V23" i="4"/>
  <c r="L5" i="4"/>
  <c r="M25" i="4"/>
  <c r="L25" i="4"/>
  <c r="J25" i="4"/>
  <c r="Q25" i="4"/>
  <c r="N25" i="4"/>
  <c r="P25" i="4"/>
  <c r="J16" i="4"/>
  <c r="L16" i="4"/>
  <c r="M16" i="4"/>
  <c r="X15" i="4"/>
  <c r="V15" i="4"/>
  <c r="Y15" i="4"/>
  <c r="Q23" i="4"/>
  <c r="N23" i="4"/>
  <c r="P23" i="4"/>
  <c r="L15" i="4"/>
  <c r="J15" i="4"/>
  <c r="M15" i="4"/>
  <c r="P15" i="4"/>
  <c r="Q15" i="4"/>
  <c r="P6" i="4"/>
  <c r="Q6" i="4"/>
  <c r="N6" i="4"/>
  <c r="U24" i="4"/>
  <c r="R24" i="4"/>
  <c r="T24" i="4"/>
  <c r="L14" i="4"/>
  <c r="J14" i="4"/>
  <c r="M14" i="4"/>
  <c r="Y6" i="4"/>
  <c r="V6" i="4"/>
  <c r="X6" i="4"/>
  <c r="Y7" i="4"/>
  <c r="X7" i="4"/>
  <c r="V7" i="4"/>
  <c r="Q5" i="4"/>
  <c r="N5" i="4"/>
  <c r="P5" i="4"/>
  <c r="Q16" i="4"/>
  <c r="P16" i="4"/>
  <c r="V5" i="4"/>
  <c r="Y5" i="4"/>
  <c r="X5" i="4"/>
  <c r="V16" i="4"/>
  <c r="Y16" i="4"/>
  <c r="X16" i="4"/>
  <c r="O8" i="4"/>
  <c r="O9" i="4" s="1"/>
  <c r="U6" i="4"/>
  <c r="T6" i="4"/>
  <c r="R6" i="4"/>
  <c r="Q24" i="4"/>
  <c r="N24" i="4"/>
  <c r="P24" i="4"/>
  <c r="U5" i="4"/>
  <c r="R5" i="4"/>
  <c r="T5" i="4"/>
  <c r="X14" i="4"/>
  <c r="V14" i="4"/>
  <c r="Y14" i="4"/>
  <c r="Q7" i="4"/>
  <c r="N7" i="4"/>
  <c r="P7" i="4"/>
  <c r="L23" i="4"/>
  <c r="J23" i="4"/>
  <c r="M23" i="4"/>
  <c r="P14" i="4"/>
  <c r="Q14" i="4"/>
  <c r="U25" i="4"/>
  <c r="R25" i="4"/>
  <c r="T25" i="4"/>
  <c r="C25" i="4"/>
  <c r="C24" i="4"/>
  <c r="C23" i="4"/>
  <c r="C22" i="4"/>
  <c r="C16" i="4"/>
  <c r="C15" i="4"/>
  <c r="C14" i="4"/>
  <c r="C8" i="4"/>
  <c r="C13" i="4"/>
  <c r="N8" i="18" l="1"/>
  <c r="N9" i="18" s="1"/>
  <c r="W10" i="17"/>
  <c r="K10" i="17"/>
  <c r="O11" i="15"/>
  <c r="J8" i="18"/>
  <c r="J9" i="18" s="1"/>
  <c r="J11" i="18" s="1"/>
  <c r="N11" i="18"/>
  <c r="N10" i="18"/>
  <c r="O11" i="18"/>
  <c r="O10" i="18"/>
  <c r="V8" i="18"/>
  <c r="V9" i="18" s="1"/>
  <c r="R8" i="18"/>
  <c r="R9" i="18" s="1"/>
  <c r="W11" i="18"/>
  <c r="W10" i="18"/>
  <c r="S10" i="18"/>
  <c r="S11" i="18"/>
  <c r="R8" i="17"/>
  <c r="R9" i="17" s="1"/>
  <c r="R11" i="17" s="1"/>
  <c r="V20" i="17"/>
  <c r="V19" i="17"/>
  <c r="V10" i="17"/>
  <c r="V11" i="17"/>
  <c r="S11" i="17"/>
  <c r="S10" i="17"/>
  <c r="K20" i="17"/>
  <c r="N11" i="17"/>
  <c r="N10" i="17"/>
  <c r="R20" i="17"/>
  <c r="R19" i="17"/>
  <c r="W20" i="17"/>
  <c r="W19" i="17"/>
  <c r="N17" i="17"/>
  <c r="N18" i="17" s="1"/>
  <c r="J8" i="17"/>
  <c r="J9" i="17" s="1"/>
  <c r="R8" i="15"/>
  <c r="R9" i="15" s="1"/>
  <c r="R11" i="15" s="1"/>
  <c r="J8" i="15"/>
  <c r="J9" i="15" s="1"/>
  <c r="J11" i="15" s="1"/>
  <c r="J10" i="15"/>
  <c r="S11" i="15"/>
  <c r="S10" i="15"/>
  <c r="V11" i="15"/>
  <c r="V10" i="15"/>
  <c r="W10" i="15"/>
  <c r="W11" i="15"/>
  <c r="N8" i="15"/>
  <c r="N9" i="15" s="1"/>
  <c r="J8" i="4"/>
  <c r="J9" i="4" s="1"/>
  <c r="R8" i="4"/>
  <c r="R9" i="4" s="1"/>
  <c r="G17" i="4"/>
  <c r="G18" i="4" s="1"/>
  <c r="V17" i="4"/>
  <c r="V18" i="4" s="1"/>
  <c r="G26" i="4"/>
  <c r="G27" i="4" s="1"/>
  <c r="J26" i="4"/>
  <c r="J27" i="4" s="1"/>
  <c r="K26" i="4"/>
  <c r="K27" i="4" s="1"/>
  <c r="J17" i="4"/>
  <c r="J18" i="4" s="1"/>
  <c r="N8" i="4"/>
  <c r="N9" i="4" s="1"/>
  <c r="S9" i="4"/>
  <c r="W26" i="4"/>
  <c r="W27" i="4" s="1"/>
  <c r="V26" i="4"/>
  <c r="V27" i="4" s="1"/>
  <c r="W17" i="4"/>
  <c r="W18" i="4" s="1"/>
  <c r="S17" i="4"/>
  <c r="S18" i="4" s="1"/>
  <c r="N17" i="4"/>
  <c r="N18" i="4" s="1"/>
  <c r="N26" i="4"/>
  <c r="N27" i="4" s="1"/>
  <c r="O26" i="4"/>
  <c r="O27" i="4" s="1"/>
  <c r="O17" i="4"/>
  <c r="O18" i="4" s="1"/>
  <c r="C26" i="4"/>
  <c r="C17" i="4"/>
  <c r="K17" i="4"/>
  <c r="K18" i="4" s="1"/>
  <c r="F30" i="14"/>
  <c r="F29" i="14"/>
  <c r="D29" i="14"/>
  <c r="D30" i="14" s="1"/>
  <c r="C29" i="14"/>
  <c r="I28" i="14"/>
  <c r="H28" i="14"/>
  <c r="E28" i="14"/>
  <c r="G28" i="14" s="1"/>
  <c r="D28" i="14"/>
  <c r="I27" i="14"/>
  <c r="D27" i="14"/>
  <c r="E27" i="14" s="1"/>
  <c r="G27" i="14" s="1"/>
  <c r="T26" i="14"/>
  <c r="O28" i="14" s="1"/>
  <c r="I26" i="14"/>
  <c r="H26" i="14"/>
  <c r="G26" i="14"/>
  <c r="E26" i="14"/>
  <c r="D26" i="14"/>
  <c r="T25" i="14"/>
  <c r="O25" i="14" s="1"/>
  <c r="K25" i="14"/>
  <c r="M25" i="14" s="1"/>
  <c r="I25" i="14"/>
  <c r="D25" i="14"/>
  <c r="F22" i="14"/>
  <c r="C22" i="14"/>
  <c r="I21" i="14"/>
  <c r="D21" i="14"/>
  <c r="H21" i="14" s="1"/>
  <c r="I20" i="14"/>
  <c r="I22" i="14" s="1"/>
  <c r="I23" i="14" s="1"/>
  <c r="H20" i="14"/>
  <c r="G20" i="14"/>
  <c r="E20" i="14"/>
  <c r="D20" i="14"/>
  <c r="T19" i="14"/>
  <c r="O21" i="14" s="1"/>
  <c r="K19" i="14" s="1"/>
  <c r="I19" i="14"/>
  <c r="H19" i="14"/>
  <c r="G19" i="14"/>
  <c r="E19" i="14"/>
  <c r="D19" i="14"/>
  <c r="T18" i="14"/>
  <c r="O18" i="14" s="1"/>
  <c r="K18" i="14" s="1"/>
  <c r="I18" i="14"/>
  <c r="D18" i="14"/>
  <c r="F15" i="14"/>
  <c r="C15" i="14"/>
  <c r="O14" i="14"/>
  <c r="I14" i="14"/>
  <c r="D14" i="14"/>
  <c r="E14" i="14" s="1"/>
  <c r="G14" i="14" s="1"/>
  <c r="I13" i="14"/>
  <c r="H13" i="14"/>
  <c r="G13" i="14"/>
  <c r="E13" i="14"/>
  <c r="D13" i="14"/>
  <c r="T12" i="14"/>
  <c r="I12" i="14"/>
  <c r="E12" i="14"/>
  <c r="D12" i="14"/>
  <c r="T11" i="14"/>
  <c r="O11" i="14" s="1"/>
  <c r="I11" i="14"/>
  <c r="I15" i="14" s="1"/>
  <c r="I16" i="14" s="1"/>
  <c r="H11" i="14"/>
  <c r="G11" i="14"/>
  <c r="E11" i="14"/>
  <c r="D11" i="14"/>
  <c r="I8" i="14"/>
  <c r="I9" i="14" s="1"/>
  <c r="F8" i="14"/>
  <c r="E8" i="14"/>
  <c r="E9" i="14" s="1"/>
  <c r="D8" i="14"/>
  <c r="D9" i="14" s="1"/>
  <c r="C8" i="14"/>
  <c r="H7" i="14"/>
  <c r="E7" i="14"/>
  <c r="G7" i="14" s="1"/>
  <c r="H6" i="14"/>
  <c r="G6" i="14"/>
  <c r="E6" i="14"/>
  <c r="T5" i="14"/>
  <c r="O7" i="14" s="1"/>
  <c r="H5" i="14"/>
  <c r="G5" i="14"/>
  <c r="E5" i="14"/>
  <c r="T4" i="14"/>
  <c r="O4" i="14" s="1"/>
  <c r="K4" i="14" s="1"/>
  <c r="H4" i="14"/>
  <c r="G4" i="14"/>
  <c r="E4" i="14"/>
  <c r="F29" i="13"/>
  <c r="F30" i="13" s="1"/>
  <c r="C29" i="13"/>
  <c r="I28" i="13"/>
  <c r="D28" i="13"/>
  <c r="I27" i="13"/>
  <c r="E27" i="13"/>
  <c r="G27" i="13" s="1"/>
  <c r="D27" i="13"/>
  <c r="H27" i="13" s="1"/>
  <c r="T26" i="13"/>
  <c r="O28" i="13" s="1"/>
  <c r="I26" i="13"/>
  <c r="H26" i="13"/>
  <c r="D26" i="13"/>
  <c r="E26" i="13" s="1"/>
  <c r="G26" i="13" s="1"/>
  <c r="T25" i="13"/>
  <c r="O25" i="13" s="1"/>
  <c r="I25" i="13"/>
  <c r="E25" i="13"/>
  <c r="D25" i="13"/>
  <c r="F22" i="13"/>
  <c r="E22" i="13"/>
  <c r="D22" i="13"/>
  <c r="D23" i="13" s="1"/>
  <c r="C22" i="13"/>
  <c r="I21" i="13"/>
  <c r="H21" i="13"/>
  <c r="D21" i="13"/>
  <c r="E21" i="13" s="1"/>
  <c r="G21" i="13" s="1"/>
  <c r="I20" i="13"/>
  <c r="H20" i="13"/>
  <c r="G20" i="13"/>
  <c r="E20" i="13"/>
  <c r="D20" i="13"/>
  <c r="T19" i="13"/>
  <c r="O21" i="13" s="1"/>
  <c r="I19" i="13"/>
  <c r="H19" i="13"/>
  <c r="G19" i="13"/>
  <c r="E19" i="13"/>
  <c r="D19" i="13"/>
  <c r="T18" i="13"/>
  <c r="O18" i="13" s="1"/>
  <c r="I18" i="13"/>
  <c r="E18" i="13"/>
  <c r="G18" i="13" s="1"/>
  <c r="D18" i="13"/>
  <c r="H18" i="13" s="1"/>
  <c r="F16" i="13"/>
  <c r="F15" i="13"/>
  <c r="D15" i="13"/>
  <c r="D16" i="13" s="1"/>
  <c r="C15" i="13"/>
  <c r="I14" i="13"/>
  <c r="H14" i="13"/>
  <c r="G14" i="13"/>
  <c r="E14" i="13"/>
  <c r="D14" i="13"/>
  <c r="I13" i="13"/>
  <c r="E13" i="13"/>
  <c r="G13" i="13" s="1"/>
  <c r="D13" i="13"/>
  <c r="H13" i="13" s="1"/>
  <c r="T12" i="13"/>
  <c r="O14" i="13" s="1"/>
  <c r="K13" i="13" s="1"/>
  <c r="I12" i="13"/>
  <c r="H12" i="13"/>
  <c r="E12" i="13"/>
  <c r="G12" i="13" s="1"/>
  <c r="D12" i="13"/>
  <c r="T11" i="13"/>
  <c r="R11" i="13"/>
  <c r="O11" i="13"/>
  <c r="K11" i="13"/>
  <c r="I11" i="13"/>
  <c r="H11" i="13"/>
  <c r="G11" i="13"/>
  <c r="E11" i="13"/>
  <c r="D11" i="13"/>
  <c r="I8" i="13"/>
  <c r="I9" i="13" s="1"/>
  <c r="F8" i="13"/>
  <c r="F9" i="13" s="1"/>
  <c r="D8" i="13"/>
  <c r="D9" i="13" s="1"/>
  <c r="C8" i="13"/>
  <c r="O7" i="13"/>
  <c r="K7" i="13" s="1"/>
  <c r="H7" i="13"/>
  <c r="G7" i="13"/>
  <c r="E7" i="13"/>
  <c r="H6" i="13"/>
  <c r="E6" i="13"/>
  <c r="G6" i="13" s="1"/>
  <c r="T5" i="13"/>
  <c r="H5" i="13"/>
  <c r="G5" i="13"/>
  <c r="E5" i="13"/>
  <c r="T4" i="13"/>
  <c r="O4" i="13"/>
  <c r="K4" i="13" s="1"/>
  <c r="R4" i="13" s="1"/>
  <c r="H4" i="13"/>
  <c r="E4" i="13"/>
  <c r="F30" i="12"/>
  <c r="I29" i="12"/>
  <c r="I30" i="12" s="1"/>
  <c r="F29" i="12"/>
  <c r="C29" i="12"/>
  <c r="I28" i="12"/>
  <c r="E28" i="12"/>
  <c r="G28" i="12" s="1"/>
  <c r="D28" i="12"/>
  <c r="H28" i="12" s="1"/>
  <c r="I27" i="12"/>
  <c r="D27" i="12"/>
  <c r="E27" i="12" s="1"/>
  <c r="G27" i="12" s="1"/>
  <c r="T26" i="12"/>
  <c r="O28" i="12" s="1"/>
  <c r="I26" i="12"/>
  <c r="D26" i="12"/>
  <c r="H26" i="12" s="1"/>
  <c r="T25" i="12"/>
  <c r="O25" i="12" s="1"/>
  <c r="K25" i="12" s="1"/>
  <c r="I25" i="12"/>
  <c r="E25" i="12"/>
  <c r="D25" i="12"/>
  <c r="H25" i="12" s="1"/>
  <c r="F23" i="12"/>
  <c r="F22" i="12"/>
  <c r="C22" i="12"/>
  <c r="I21" i="12"/>
  <c r="H21" i="12"/>
  <c r="E21" i="12"/>
  <c r="G21" i="12" s="1"/>
  <c r="D21" i="12"/>
  <c r="I20" i="12"/>
  <c r="H20" i="12"/>
  <c r="G20" i="12"/>
  <c r="E20" i="12"/>
  <c r="D20" i="12"/>
  <c r="T19" i="12"/>
  <c r="O21" i="12" s="1"/>
  <c r="I19" i="12"/>
  <c r="H19" i="12"/>
  <c r="E19" i="12"/>
  <c r="G19" i="12" s="1"/>
  <c r="D19" i="12"/>
  <c r="T18" i="12"/>
  <c r="O18" i="12" s="1"/>
  <c r="I18" i="12"/>
  <c r="H18" i="12"/>
  <c r="D18" i="12"/>
  <c r="F16" i="12"/>
  <c r="I15" i="12"/>
  <c r="I16" i="12" s="1"/>
  <c r="F15" i="12"/>
  <c r="C15" i="12"/>
  <c r="O14" i="12"/>
  <c r="I14" i="12"/>
  <c r="D14" i="12"/>
  <c r="H14" i="12" s="1"/>
  <c r="I13" i="12"/>
  <c r="D13" i="12"/>
  <c r="H13" i="12" s="1"/>
  <c r="T12" i="12"/>
  <c r="I12" i="12"/>
  <c r="D12" i="12"/>
  <c r="T11" i="12"/>
  <c r="O11" i="12"/>
  <c r="I11" i="12"/>
  <c r="H11" i="12"/>
  <c r="E11" i="12"/>
  <c r="D11" i="12"/>
  <c r="I8" i="12"/>
  <c r="I9" i="12" s="1"/>
  <c r="F8" i="12"/>
  <c r="F9" i="12" s="1"/>
  <c r="D8" i="12"/>
  <c r="D9" i="12" s="1"/>
  <c r="C8" i="12"/>
  <c r="H7" i="12"/>
  <c r="E7" i="12"/>
  <c r="G7" i="12" s="1"/>
  <c r="H6" i="12"/>
  <c r="E6" i="12"/>
  <c r="G6" i="12" s="1"/>
  <c r="T5" i="12"/>
  <c r="O7" i="12" s="1"/>
  <c r="H5" i="12"/>
  <c r="E5" i="12"/>
  <c r="G5" i="12" s="1"/>
  <c r="T4" i="12"/>
  <c r="O4" i="12" s="1"/>
  <c r="K4" i="12" s="1"/>
  <c r="R4" i="12" s="1"/>
  <c r="H4" i="12"/>
  <c r="E4" i="12"/>
  <c r="F29" i="11"/>
  <c r="F30" i="11" s="1"/>
  <c r="C29" i="11"/>
  <c r="I28" i="11"/>
  <c r="H28" i="11"/>
  <c r="D28" i="11"/>
  <c r="E28" i="11" s="1"/>
  <c r="G28" i="11" s="1"/>
  <c r="I27" i="11"/>
  <c r="H27" i="11"/>
  <c r="E27" i="11"/>
  <c r="G27" i="11" s="1"/>
  <c r="D27" i="11"/>
  <c r="T26" i="11"/>
  <c r="O28" i="11" s="1"/>
  <c r="I26" i="11"/>
  <c r="H26" i="11"/>
  <c r="G26" i="11"/>
  <c r="E26" i="11"/>
  <c r="D26" i="11"/>
  <c r="T25" i="11"/>
  <c r="O25" i="11"/>
  <c r="I25" i="11"/>
  <c r="E25" i="11"/>
  <c r="G25" i="11" s="1"/>
  <c r="D25" i="11"/>
  <c r="H25" i="11" s="1"/>
  <c r="F22" i="11"/>
  <c r="F23" i="11" s="1"/>
  <c r="C22" i="11"/>
  <c r="I21" i="11"/>
  <c r="H21" i="11"/>
  <c r="G21" i="11"/>
  <c r="E21" i="11"/>
  <c r="D21" i="11"/>
  <c r="I20" i="11"/>
  <c r="D20" i="11"/>
  <c r="T19" i="11"/>
  <c r="O21" i="11" s="1"/>
  <c r="K19" i="11"/>
  <c r="I19" i="11"/>
  <c r="H19" i="11"/>
  <c r="E19" i="11"/>
  <c r="G19" i="11" s="1"/>
  <c r="D19" i="11"/>
  <c r="T18" i="11"/>
  <c r="O18" i="11"/>
  <c r="K18" i="11" s="1"/>
  <c r="I18" i="11"/>
  <c r="D18" i="11"/>
  <c r="F15" i="11"/>
  <c r="F16" i="11" s="1"/>
  <c r="C15" i="11"/>
  <c r="I14" i="11"/>
  <c r="H14" i="11"/>
  <c r="D14" i="11"/>
  <c r="E14" i="11" s="1"/>
  <c r="G14" i="11" s="1"/>
  <c r="I13" i="11"/>
  <c r="H13" i="11"/>
  <c r="E13" i="11"/>
  <c r="G13" i="11" s="1"/>
  <c r="D13" i="11"/>
  <c r="T12" i="11"/>
  <c r="O14" i="11" s="1"/>
  <c r="I12" i="11"/>
  <c r="D12" i="11"/>
  <c r="H12" i="11" s="1"/>
  <c r="T11" i="11"/>
  <c r="O11" i="11" s="1"/>
  <c r="I11" i="11"/>
  <c r="K11" i="11" s="1"/>
  <c r="H11" i="11"/>
  <c r="D11" i="11"/>
  <c r="I8" i="11"/>
  <c r="I9" i="11" s="1"/>
  <c r="F8" i="11"/>
  <c r="F9" i="11" s="1"/>
  <c r="E8" i="11"/>
  <c r="E9" i="11" s="1"/>
  <c r="D8" i="11"/>
  <c r="D9" i="11" s="1"/>
  <c r="C8" i="11"/>
  <c r="O7" i="11"/>
  <c r="H7" i="11"/>
  <c r="G7" i="11"/>
  <c r="E7" i="11"/>
  <c r="K6" i="11"/>
  <c r="H6" i="11"/>
  <c r="E6" i="11"/>
  <c r="G6" i="11" s="1"/>
  <c r="T5" i="11"/>
  <c r="H5" i="11"/>
  <c r="E5" i="11"/>
  <c r="G5" i="11" s="1"/>
  <c r="T4" i="11"/>
  <c r="O4" i="11" s="1"/>
  <c r="K4" i="11" s="1"/>
  <c r="R4" i="11"/>
  <c r="H4" i="11"/>
  <c r="G4" i="11"/>
  <c r="E4" i="11"/>
  <c r="J10" i="18" l="1"/>
  <c r="R10" i="17"/>
  <c r="R10" i="15"/>
  <c r="R10" i="18"/>
  <c r="R11" i="18"/>
  <c r="V10" i="18"/>
  <c r="V11" i="18"/>
  <c r="J10" i="17"/>
  <c r="J11" i="17"/>
  <c r="N20" i="17"/>
  <c r="N19" i="17"/>
  <c r="N11" i="15"/>
  <c r="N10" i="15"/>
  <c r="W8" i="4"/>
  <c r="W9" i="4" s="1"/>
  <c r="V8" i="4"/>
  <c r="V9" i="4" s="1"/>
  <c r="R17" i="4"/>
  <c r="R18" i="4" s="1"/>
  <c r="S26" i="4"/>
  <c r="S27" i="4" s="1"/>
  <c r="R26" i="4"/>
  <c r="R27" i="4" s="1"/>
  <c r="M4" i="14"/>
  <c r="J4" i="14"/>
  <c r="L4" i="14" s="1"/>
  <c r="H8" i="14"/>
  <c r="F9" i="14"/>
  <c r="H9" i="14" s="1"/>
  <c r="G8" i="14"/>
  <c r="H9" i="13"/>
  <c r="H8" i="12"/>
  <c r="J6" i="11"/>
  <c r="L6" i="11" s="1"/>
  <c r="R6" i="11"/>
  <c r="Q6" i="11"/>
  <c r="M6" i="11"/>
  <c r="G9" i="11"/>
  <c r="R11" i="11"/>
  <c r="Q11" i="11"/>
  <c r="M11" i="11"/>
  <c r="Q4" i="11"/>
  <c r="K5" i="11"/>
  <c r="J4" i="11"/>
  <c r="M4" i="11"/>
  <c r="K7" i="11"/>
  <c r="H9" i="11"/>
  <c r="F42" i="11"/>
  <c r="K26" i="11"/>
  <c r="J26" i="11"/>
  <c r="L26" i="11" s="1"/>
  <c r="Q13" i="13"/>
  <c r="M13" i="13"/>
  <c r="J13" i="13"/>
  <c r="L13" i="13" s="1"/>
  <c r="R13" i="13"/>
  <c r="Q18" i="11"/>
  <c r="M18" i="11"/>
  <c r="J18" i="11"/>
  <c r="R18" i="11"/>
  <c r="Q18" i="14"/>
  <c r="R18" i="14"/>
  <c r="K22" i="14"/>
  <c r="J18" i="14"/>
  <c r="M18" i="14"/>
  <c r="J19" i="14"/>
  <c r="L19" i="14" s="1"/>
  <c r="R19" i="14"/>
  <c r="Q19" i="14"/>
  <c r="M19" i="14"/>
  <c r="K21" i="11"/>
  <c r="J21" i="11"/>
  <c r="L21" i="11" s="1"/>
  <c r="K13" i="11"/>
  <c r="R25" i="12"/>
  <c r="Q25" i="12"/>
  <c r="J25" i="12"/>
  <c r="M25" i="12"/>
  <c r="D22" i="11"/>
  <c r="D23" i="11" s="1"/>
  <c r="H18" i="11"/>
  <c r="E18" i="11"/>
  <c r="K20" i="11"/>
  <c r="I22" i="11"/>
  <c r="I23" i="11" s="1"/>
  <c r="G9" i="14"/>
  <c r="M19" i="11"/>
  <c r="Q19" i="11"/>
  <c r="R19" i="11"/>
  <c r="K14" i="11"/>
  <c r="M7" i="13"/>
  <c r="J7" i="13"/>
  <c r="L7" i="13" s="1"/>
  <c r="Q7" i="13"/>
  <c r="R7" i="13"/>
  <c r="H28" i="13"/>
  <c r="E28" i="13"/>
  <c r="G28" i="13" s="1"/>
  <c r="K26" i="14"/>
  <c r="J26" i="14"/>
  <c r="L26" i="14" s="1"/>
  <c r="E8" i="12"/>
  <c r="E12" i="11"/>
  <c r="G12" i="11" s="1"/>
  <c r="G4" i="12"/>
  <c r="E23" i="13"/>
  <c r="G23" i="13" s="1"/>
  <c r="G22" i="13"/>
  <c r="G12" i="14"/>
  <c r="E15" i="14"/>
  <c r="G8" i="11"/>
  <c r="J11" i="11"/>
  <c r="I15" i="11"/>
  <c r="I16" i="11" s="1"/>
  <c r="G11" i="12"/>
  <c r="D15" i="12"/>
  <c r="D16" i="12" s="1"/>
  <c r="H12" i="12"/>
  <c r="E12" i="12"/>
  <c r="G12" i="12" s="1"/>
  <c r="E13" i="12"/>
  <c r="G13" i="12" s="1"/>
  <c r="E14" i="12"/>
  <c r="G14" i="12" s="1"/>
  <c r="I22" i="12"/>
  <c r="I23" i="12" s="1"/>
  <c r="I42" i="12" s="1"/>
  <c r="E26" i="12"/>
  <c r="G26" i="12" s="1"/>
  <c r="H27" i="12"/>
  <c r="F23" i="13"/>
  <c r="H22" i="13"/>
  <c r="D29" i="13"/>
  <c r="D30" i="13" s="1"/>
  <c r="H25" i="13"/>
  <c r="K5" i="14"/>
  <c r="H14" i="14"/>
  <c r="E21" i="14"/>
  <c r="G21" i="14" s="1"/>
  <c r="F23" i="14"/>
  <c r="R25" i="14"/>
  <c r="Q25" i="14"/>
  <c r="D42" i="13"/>
  <c r="H8" i="11"/>
  <c r="H20" i="11"/>
  <c r="E20" i="11"/>
  <c r="G20" i="11" s="1"/>
  <c r="J4" i="12"/>
  <c r="F42" i="12"/>
  <c r="E29" i="12"/>
  <c r="G25" i="12"/>
  <c r="K27" i="12"/>
  <c r="H8" i="13"/>
  <c r="J11" i="13"/>
  <c r="Q11" i="13"/>
  <c r="E29" i="13"/>
  <c r="K27" i="13"/>
  <c r="J27" i="13"/>
  <c r="L27" i="13" s="1"/>
  <c r="K11" i="14"/>
  <c r="J11" i="14"/>
  <c r="D22" i="14"/>
  <c r="D23" i="14" s="1"/>
  <c r="E18" i="14"/>
  <c r="H18" i="14"/>
  <c r="K29" i="14"/>
  <c r="J4" i="13"/>
  <c r="M4" i="13"/>
  <c r="Q4" i="14"/>
  <c r="R4" i="14"/>
  <c r="K18" i="12"/>
  <c r="K20" i="12" s="1"/>
  <c r="K28" i="12"/>
  <c r="J28" i="12"/>
  <c r="L28" i="12" s="1"/>
  <c r="E15" i="13"/>
  <c r="F16" i="14"/>
  <c r="K12" i="11"/>
  <c r="K15" i="11" s="1"/>
  <c r="D29" i="11"/>
  <c r="D30" i="11" s="1"/>
  <c r="H9" i="12"/>
  <c r="K11" i="12"/>
  <c r="K12" i="12" s="1"/>
  <c r="J11" i="12"/>
  <c r="M11" i="13"/>
  <c r="K12" i="13"/>
  <c r="I15" i="13"/>
  <c r="I16" i="13" s="1"/>
  <c r="K14" i="13"/>
  <c r="G25" i="13"/>
  <c r="K12" i="14"/>
  <c r="K14" i="14"/>
  <c r="H25" i="14"/>
  <c r="E25" i="14"/>
  <c r="H27" i="14"/>
  <c r="K28" i="14"/>
  <c r="J28" i="14"/>
  <c r="L28" i="14" s="1"/>
  <c r="D15" i="11"/>
  <c r="D16" i="11" s="1"/>
  <c r="I29" i="11"/>
  <c r="I30" i="11" s="1"/>
  <c r="I42" i="11" s="1"/>
  <c r="K25" i="11"/>
  <c r="J25" i="11"/>
  <c r="E29" i="11"/>
  <c r="H29" i="11" s="1"/>
  <c r="E8" i="13"/>
  <c r="G4" i="13"/>
  <c r="I22" i="13"/>
  <c r="I23" i="13" s="1"/>
  <c r="K18" i="13"/>
  <c r="K21" i="13" s="1"/>
  <c r="I29" i="13"/>
  <c r="I30" i="13" s="1"/>
  <c r="K25" i="13"/>
  <c r="K28" i="13" s="1"/>
  <c r="K26" i="13"/>
  <c r="K7" i="14"/>
  <c r="J13" i="14"/>
  <c r="L13" i="14" s="1"/>
  <c r="I29" i="14"/>
  <c r="I30" i="14" s="1"/>
  <c r="I42" i="14" s="1"/>
  <c r="K27" i="14"/>
  <c r="K5" i="12"/>
  <c r="K7" i="12"/>
  <c r="K6" i="12"/>
  <c r="Q4" i="13"/>
  <c r="K21" i="12"/>
  <c r="E11" i="11"/>
  <c r="J19" i="11"/>
  <c r="L19" i="11" s="1"/>
  <c r="Q4" i="12"/>
  <c r="M4" i="12"/>
  <c r="K5" i="13"/>
  <c r="K6" i="13"/>
  <c r="K6" i="14"/>
  <c r="K13" i="14"/>
  <c r="K20" i="14"/>
  <c r="J20" i="14"/>
  <c r="L20" i="14" s="1"/>
  <c r="J25" i="14"/>
  <c r="J27" i="14"/>
  <c r="L27" i="14" s="1"/>
  <c r="K26" i="12"/>
  <c r="J26" i="12"/>
  <c r="L26" i="12" s="1"/>
  <c r="D29" i="12"/>
  <c r="D30" i="12" s="1"/>
  <c r="D15" i="14"/>
  <c r="D16" i="14" s="1"/>
  <c r="D42" i="14" s="1"/>
  <c r="H12" i="14"/>
  <c r="K21" i="14"/>
  <c r="J21" i="14"/>
  <c r="L21" i="14" s="1"/>
  <c r="D22" i="12"/>
  <c r="D23" i="12" s="1"/>
  <c r="E18" i="12"/>
  <c r="D42" i="11" l="1"/>
  <c r="Q20" i="12"/>
  <c r="M20" i="12"/>
  <c r="R20" i="12"/>
  <c r="J20" i="12"/>
  <c r="L20" i="12" s="1"/>
  <c r="R28" i="13"/>
  <c r="Q28" i="13"/>
  <c r="M28" i="13"/>
  <c r="J28" i="13"/>
  <c r="L28" i="13" s="1"/>
  <c r="Q21" i="13"/>
  <c r="R21" i="13"/>
  <c r="M21" i="13"/>
  <c r="J21" i="13"/>
  <c r="L21" i="13" s="1"/>
  <c r="R12" i="12"/>
  <c r="M12" i="12"/>
  <c r="Q12" i="12"/>
  <c r="J12" i="12"/>
  <c r="L12" i="12" s="1"/>
  <c r="K16" i="11"/>
  <c r="E16" i="13"/>
  <c r="G15" i="13"/>
  <c r="R5" i="14"/>
  <c r="M5" i="14"/>
  <c r="Q5" i="14"/>
  <c r="Q8" i="14" s="1"/>
  <c r="Q9" i="14" s="1"/>
  <c r="J5" i="14"/>
  <c r="K23" i="14"/>
  <c r="L4" i="11"/>
  <c r="R7" i="14"/>
  <c r="M7" i="14"/>
  <c r="J7" i="14"/>
  <c r="L7" i="14" s="1"/>
  <c r="Q7" i="14"/>
  <c r="K30" i="14"/>
  <c r="R7" i="12"/>
  <c r="J7" i="12"/>
  <c r="L7" i="12" s="1"/>
  <c r="Q7" i="12"/>
  <c r="M7" i="12"/>
  <c r="J18" i="12"/>
  <c r="L25" i="12"/>
  <c r="J6" i="14"/>
  <c r="L6" i="14" s="1"/>
  <c r="Q6" i="14"/>
  <c r="M6" i="14"/>
  <c r="R6" i="14"/>
  <c r="M5" i="12"/>
  <c r="K8" i="12"/>
  <c r="R5" i="12"/>
  <c r="Q5" i="12"/>
  <c r="J5" i="12"/>
  <c r="L5" i="12" s="1"/>
  <c r="J25" i="13"/>
  <c r="K13" i="12"/>
  <c r="K15" i="12" s="1"/>
  <c r="M14" i="13"/>
  <c r="R14" i="13"/>
  <c r="Q14" i="13"/>
  <c r="J14" i="13"/>
  <c r="L14" i="13" s="1"/>
  <c r="E22" i="14"/>
  <c r="G18" i="14"/>
  <c r="K15" i="13"/>
  <c r="H23" i="13"/>
  <c r="F42" i="13"/>
  <c r="R26" i="14"/>
  <c r="M26" i="14"/>
  <c r="Q26" i="14"/>
  <c r="R5" i="13"/>
  <c r="J5" i="13"/>
  <c r="L5" i="13" s="1"/>
  <c r="Q5" i="13"/>
  <c r="Q8" i="13" s="1"/>
  <c r="Q9" i="13" s="1"/>
  <c r="M5" i="13"/>
  <c r="M18" i="13"/>
  <c r="R18" i="13"/>
  <c r="Q18" i="13"/>
  <c r="K20" i="13"/>
  <c r="K19" i="13"/>
  <c r="L11" i="12"/>
  <c r="R27" i="12"/>
  <c r="Q27" i="12"/>
  <c r="M27" i="12"/>
  <c r="J27" i="12"/>
  <c r="L27" i="12" s="1"/>
  <c r="L11" i="11"/>
  <c r="L4" i="13"/>
  <c r="Q26" i="11"/>
  <c r="M26" i="11"/>
  <c r="R26" i="11"/>
  <c r="J6" i="12"/>
  <c r="L6" i="12" s="1"/>
  <c r="M6" i="12"/>
  <c r="R6" i="12"/>
  <c r="Q6" i="12"/>
  <c r="M28" i="12"/>
  <c r="R28" i="12"/>
  <c r="Q28" i="12"/>
  <c r="G8" i="12"/>
  <c r="E9" i="12"/>
  <c r="M13" i="14"/>
  <c r="R13" i="14"/>
  <c r="Q13" i="14"/>
  <c r="R26" i="13"/>
  <c r="Q26" i="13"/>
  <c r="J26" i="13"/>
  <c r="L26" i="13" s="1"/>
  <c r="M26" i="13"/>
  <c r="M25" i="13"/>
  <c r="R25" i="13"/>
  <c r="Q25" i="13"/>
  <c r="Q29" i="13" s="1"/>
  <c r="Q30" i="13" s="1"/>
  <c r="K29" i="13"/>
  <c r="E29" i="14"/>
  <c r="G25" i="14"/>
  <c r="H15" i="13"/>
  <c r="D42" i="12"/>
  <c r="M14" i="11"/>
  <c r="R14" i="11"/>
  <c r="Q14" i="11"/>
  <c r="Q20" i="11"/>
  <c r="J20" i="11"/>
  <c r="L20" i="11" s="1"/>
  <c r="R20" i="11"/>
  <c r="M20" i="11"/>
  <c r="J22" i="11"/>
  <c r="L18" i="11"/>
  <c r="J29" i="14"/>
  <c r="L25" i="14"/>
  <c r="M11" i="12"/>
  <c r="R11" i="12"/>
  <c r="Q11" i="12"/>
  <c r="M21" i="11"/>
  <c r="R21" i="11"/>
  <c r="Q21" i="11"/>
  <c r="Q22" i="11" s="1"/>
  <c r="Q23" i="11" s="1"/>
  <c r="R5" i="11"/>
  <c r="J5" i="11"/>
  <c r="L5" i="11" s="1"/>
  <c r="Q5" i="11"/>
  <c r="Q8" i="11" s="1"/>
  <c r="Q9" i="11" s="1"/>
  <c r="M5" i="11"/>
  <c r="K14" i="12"/>
  <c r="H29" i="12"/>
  <c r="G29" i="12"/>
  <c r="E30" i="12"/>
  <c r="G15" i="14"/>
  <c r="E16" i="14"/>
  <c r="Q28" i="14"/>
  <c r="R28" i="14"/>
  <c r="M28" i="14"/>
  <c r="Q18" i="12"/>
  <c r="R18" i="12"/>
  <c r="M18" i="12"/>
  <c r="K8" i="11"/>
  <c r="I42" i="13"/>
  <c r="E22" i="12"/>
  <c r="G18" i="12"/>
  <c r="Q26" i="12"/>
  <c r="Q29" i="12" s="1"/>
  <c r="Q30" i="12" s="1"/>
  <c r="M26" i="12"/>
  <c r="R26" i="12"/>
  <c r="K8" i="13"/>
  <c r="E15" i="11"/>
  <c r="G11" i="11"/>
  <c r="L25" i="11"/>
  <c r="M12" i="13"/>
  <c r="J12" i="13"/>
  <c r="L12" i="13" s="1"/>
  <c r="R12" i="13"/>
  <c r="Q12" i="13"/>
  <c r="Q15" i="13" s="1"/>
  <c r="Q16" i="13" s="1"/>
  <c r="H16" i="14"/>
  <c r="F42" i="14"/>
  <c r="K8" i="14"/>
  <c r="L11" i="14"/>
  <c r="J15" i="14"/>
  <c r="L11" i="13"/>
  <c r="J15" i="13"/>
  <c r="K19" i="12"/>
  <c r="J14" i="11"/>
  <c r="L14" i="11" s="1"/>
  <c r="E22" i="11"/>
  <c r="G18" i="11"/>
  <c r="K22" i="11"/>
  <c r="R7" i="11"/>
  <c r="Q7" i="11"/>
  <c r="M7" i="11"/>
  <c r="J7" i="11"/>
  <c r="L7" i="11" s="1"/>
  <c r="Q21" i="12"/>
  <c r="R21" i="12"/>
  <c r="M21" i="12"/>
  <c r="Q12" i="14"/>
  <c r="M12" i="14"/>
  <c r="R12" i="14"/>
  <c r="J12" i="14"/>
  <c r="L12" i="14" s="1"/>
  <c r="M21" i="14"/>
  <c r="Q21" i="14"/>
  <c r="Q22" i="14" s="1"/>
  <c r="Q23" i="14" s="1"/>
  <c r="R21" i="14"/>
  <c r="K29" i="12"/>
  <c r="Q20" i="14"/>
  <c r="M20" i="14"/>
  <c r="R20" i="14"/>
  <c r="R27" i="13"/>
  <c r="Q27" i="13"/>
  <c r="M27" i="13"/>
  <c r="G8" i="13"/>
  <c r="E9" i="13"/>
  <c r="G29" i="13"/>
  <c r="E30" i="13"/>
  <c r="H29" i="13"/>
  <c r="E30" i="11"/>
  <c r="G29" i="11"/>
  <c r="J12" i="11"/>
  <c r="L12" i="11" s="1"/>
  <c r="Q12" i="11"/>
  <c r="Q15" i="11" s="1"/>
  <c r="Q16" i="11" s="1"/>
  <c r="R12" i="11"/>
  <c r="M12" i="11"/>
  <c r="L4" i="12"/>
  <c r="Q6" i="13"/>
  <c r="M6" i="13"/>
  <c r="J6" i="13"/>
  <c r="L6" i="13" s="1"/>
  <c r="R6" i="13"/>
  <c r="J21" i="12"/>
  <c r="L21" i="12" s="1"/>
  <c r="R27" i="14"/>
  <c r="Q27" i="14"/>
  <c r="Q29" i="14" s="1"/>
  <c r="Q30" i="14" s="1"/>
  <c r="M27" i="14"/>
  <c r="J18" i="13"/>
  <c r="R25" i="11"/>
  <c r="Q25" i="11"/>
  <c r="K27" i="11"/>
  <c r="K29" i="11"/>
  <c r="K28" i="11"/>
  <c r="M25" i="11"/>
  <c r="J14" i="14"/>
  <c r="L14" i="14" s="1"/>
  <c r="M14" i="14"/>
  <c r="Q14" i="14"/>
  <c r="R14" i="14"/>
  <c r="H15" i="14"/>
  <c r="K15" i="14"/>
  <c r="M11" i="14"/>
  <c r="R11" i="14"/>
  <c r="Q11" i="14"/>
  <c r="E15" i="12"/>
  <c r="R13" i="11"/>
  <c r="M13" i="11"/>
  <c r="Q13" i="11"/>
  <c r="J13" i="11"/>
  <c r="L13" i="11" s="1"/>
  <c r="J22" i="14"/>
  <c r="L18" i="14"/>
  <c r="Q8" i="12" l="1"/>
  <c r="Q9" i="12" s="1"/>
  <c r="K16" i="12"/>
  <c r="L15" i="14"/>
  <c r="J16" i="14"/>
  <c r="L16" i="14" s="1"/>
  <c r="G29" i="14"/>
  <c r="E30" i="14"/>
  <c r="H29" i="14"/>
  <c r="K9" i="12"/>
  <c r="M8" i="12"/>
  <c r="L18" i="12"/>
  <c r="J22" i="12"/>
  <c r="L5" i="14"/>
  <c r="J8" i="14"/>
  <c r="J27" i="11"/>
  <c r="R27" i="11"/>
  <c r="Q27" i="11"/>
  <c r="M27" i="11"/>
  <c r="M22" i="11"/>
  <c r="K23" i="11"/>
  <c r="J30" i="14"/>
  <c r="L30" i="14" s="1"/>
  <c r="L29" i="14"/>
  <c r="K30" i="13"/>
  <c r="M29" i="13"/>
  <c r="J8" i="13"/>
  <c r="K30" i="12"/>
  <c r="J15" i="11"/>
  <c r="L18" i="13"/>
  <c r="J22" i="13"/>
  <c r="G30" i="11"/>
  <c r="H30" i="11"/>
  <c r="G9" i="12"/>
  <c r="J20" i="13"/>
  <c r="L20" i="13" s="1"/>
  <c r="R20" i="13"/>
  <c r="Q20" i="13"/>
  <c r="M20" i="13"/>
  <c r="K16" i="13"/>
  <c r="M15" i="13"/>
  <c r="J29" i="13"/>
  <c r="L25" i="13"/>
  <c r="E23" i="12"/>
  <c r="H22" i="12"/>
  <c r="G22" i="12"/>
  <c r="E23" i="11"/>
  <c r="G22" i="11"/>
  <c r="H22" i="11"/>
  <c r="J19" i="12"/>
  <c r="L19" i="12" s="1"/>
  <c r="M19" i="12"/>
  <c r="R19" i="12"/>
  <c r="Q19" i="12"/>
  <c r="Q22" i="12" s="1"/>
  <c r="Q23" i="12" s="1"/>
  <c r="K9" i="13"/>
  <c r="M8" i="13"/>
  <c r="G16" i="14"/>
  <c r="J8" i="11"/>
  <c r="G16" i="13"/>
  <c r="H16" i="13"/>
  <c r="K30" i="11"/>
  <c r="Q29" i="11"/>
  <c r="Q30" i="11" s="1"/>
  <c r="M8" i="14"/>
  <c r="K9" i="14"/>
  <c r="J23" i="11"/>
  <c r="L23" i="11" s="1"/>
  <c r="L22" i="11"/>
  <c r="E16" i="12"/>
  <c r="E42" i="12" s="1"/>
  <c r="H15" i="12"/>
  <c r="G15" i="12"/>
  <c r="K9" i="11"/>
  <c r="M8" i="11"/>
  <c r="J8" i="12"/>
  <c r="G30" i="13"/>
  <c r="H30" i="13"/>
  <c r="L15" i="13"/>
  <c r="J16" i="13"/>
  <c r="L16" i="13" s="1"/>
  <c r="K22" i="12"/>
  <c r="G22" i="14"/>
  <c r="E23" i="14"/>
  <c r="H22" i="14"/>
  <c r="J29" i="12"/>
  <c r="M29" i="12" s="1"/>
  <c r="M29" i="14"/>
  <c r="M23" i="14"/>
  <c r="M15" i="14"/>
  <c r="K16" i="14"/>
  <c r="M16" i="14" s="1"/>
  <c r="E42" i="13"/>
  <c r="G9" i="13"/>
  <c r="J14" i="12"/>
  <c r="L14" i="12" s="1"/>
  <c r="R14" i="12"/>
  <c r="M14" i="12"/>
  <c r="Q14" i="12"/>
  <c r="Q19" i="13"/>
  <c r="Q22" i="13" s="1"/>
  <c r="Q23" i="13" s="1"/>
  <c r="M19" i="13"/>
  <c r="R19" i="13"/>
  <c r="J19" i="13"/>
  <c r="L19" i="13" s="1"/>
  <c r="M13" i="12"/>
  <c r="J13" i="12"/>
  <c r="Q13" i="12"/>
  <c r="Q15" i="12" s="1"/>
  <c r="Q16" i="12" s="1"/>
  <c r="R13" i="12"/>
  <c r="G15" i="11"/>
  <c r="H15" i="11"/>
  <c r="E16" i="11"/>
  <c r="Q15" i="14"/>
  <c r="Q16" i="14" s="1"/>
  <c r="J23" i="14"/>
  <c r="L23" i="14" s="1"/>
  <c r="L22" i="14"/>
  <c r="Q28" i="11"/>
  <c r="M28" i="11"/>
  <c r="R28" i="11"/>
  <c r="J28" i="11"/>
  <c r="L28" i="11" s="1"/>
  <c r="G30" i="12"/>
  <c r="H30" i="12"/>
  <c r="K22" i="13"/>
  <c r="M22" i="14"/>
  <c r="G16" i="11" l="1"/>
  <c r="E42" i="11"/>
  <c r="H16" i="11"/>
  <c r="M16" i="13"/>
  <c r="M22" i="12"/>
  <c r="K23" i="12"/>
  <c r="M23" i="12" s="1"/>
  <c r="G23" i="11"/>
  <c r="H23" i="11"/>
  <c r="L22" i="13"/>
  <c r="J23" i="13"/>
  <c r="L23" i="13" s="1"/>
  <c r="M30" i="13"/>
  <c r="L27" i="11"/>
  <c r="J29" i="11"/>
  <c r="G30" i="14"/>
  <c r="H30" i="14"/>
  <c r="K42" i="11"/>
  <c r="M9" i="11"/>
  <c r="G23" i="12"/>
  <c r="H23" i="12"/>
  <c r="M23" i="11"/>
  <c r="J23" i="12"/>
  <c r="L23" i="12" s="1"/>
  <c r="L22" i="12"/>
  <c r="M30" i="14"/>
  <c r="J9" i="11"/>
  <c r="L8" i="11"/>
  <c r="J9" i="14"/>
  <c r="L8" i="14"/>
  <c r="G16" i="12"/>
  <c r="H16" i="12"/>
  <c r="L15" i="11"/>
  <c r="J16" i="11"/>
  <c r="M15" i="11"/>
  <c r="L13" i="12"/>
  <c r="J15" i="12"/>
  <c r="J9" i="12"/>
  <c r="L8" i="12"/>
  <c r="M9" i="14"/>
  <c r="K42" i="14"/>
  <c r="L29" i="13"/>
  <c r="J30" i="13"/>
  <c r="L30" i="13" s="1"/>
  <c r="M9" i="13"/>
  <c r="J30" i="12"/>
  <c r="L30" i="12" s="1"/>
  <c r="L29" i="12"/>
  <c r="K23" i="13"/>
  <c r="M22" i="13"/>
  <c r="G23" i="14"/>
  <c r="H23" i="14"/>
  <c r="E42" i="14"/>
  <c r="L8" i="13"/>
  <c r="J9" i="13"/>
  <c r="M9" i="12"/>
  <c r="K42" i="12"/>
  <c r="M23" i="13" l="1"/>
  <c r="Q42" i="14"/>
  <c r="R42" i="14"/>
  <c r="L9" i="11"/>
  <c r="L9" i="13"/>
  <c r="J42" i="13"/>
  <c r="R42" i="11"/>
  <c r="Q42" i="11"/>
  <c r="J42" i="14"/>
  <c r="L9" i="14"/>
  <c r="L9" i="12"/>
  <c r="M30" i="12"/>
  <c r="R42" i="12"/>
  <c r="Q42" i="12"/>
  <c r="L16" i="11"/>
  <c r="M16" i="11"/>
  <c r="K42" i="13"/>
  <c r="J30" i="11"/>
  <c r="L29" i="11"/>
  <c r="M29" i="11"/>
  <c r="L15" i="12"/>
  <c r="J16" i="12"/>
  <c r="J42" i="12" s="1"/>
  <c r="M15" i="12"/>
  <c r="L16" i="12" l="1"/>
  <c r="M16" i="12"/>
  <c r="L30" i="11"/>
  <c r="M30" i="11"/>
  <c r="J42" i="11"/>
  <c r="R42" i="13"/>
  <c r="Q42" i="13"/>
  <c r="G8" i="4" l="1"/>
  <c r="G9" i="4" s="1"/>
  <c r="F8" i="4"/>
  <c r="F9" i="4" s="1"/>
  <c r="F33" i="4" s="1"/>
  <c r="D8" i="4"/>
  <c r="D9" i="4" s="1"/>
  <c r="I8" i="4" l="1"/>
  <c r="I9" i="4" s="1"/>
  <c r="W28" i="4" l="1"/>
  <c r="W19" i="4"/>
  <c r="K19" i="4"/>
  <c r="S29" i="4"/>
  <c r="S20" i="4"/>
  <c r="S28" i="4"/>
  <c r="S19" i="4"/>
  <c r="O29" i="4"/>
  <c r="O20" i="4"/>
  <c r="O28" i="4"/>
  <c r="O19" i="4"/>
  <c r="K29" i="4"/>
  <c r="O11" i="4"/>
  <c r="W20" i="4"/>
  <c r="K28" i="4"/>
  <c r="O10" i="4"/>
  <c r="I33" i="4"/>
  <c r="W29" i="4"/>
  <c r="K20" i="4"/>
  <c r="K11" i="4"/>
  <c r="K10" i="4"/>
  <c r="S11" i="4"/>
  <c r="S10" i="4"/>
  <c r="W11" i="4"/>
  <c r="W10" i="4"/>
  <c r="H8" i="4"/>
  <c r="H9" i="4" s="1"/>
  <c r="J19" i="4" l="1"/>
  <c r="V20" i="4"/>
  <c r="V29" i="4"/>
  <c r="N29" i="4"/>
  <c r="N20" i="4"/>
  <c r="V28" i="4"/>
  <c r="N28" i="4"/>
  <c r="V19" i="4"/>
  <c r="N19" i="4"/>
  <c r="J29" i="4"/>
  <c r="R20" i="4"/>
  <c r="J28" i="4"/>
  <c r="J20" i="4"/>
  <c r="R29" i="4"/>
  <c r="R28" i="4"/>
  <c r="R19" i="4"/>
  <c r="R10" i="4"/>
  <c r="R11" i="4"/>
  <c r="N11" i="4"/>
  <c r="J11" i="4"/>
  <c r="N10" i="4"/>
  <c r="J10" i="4"/>
  <c r="V11" i="4"/>
  <c r="V10" i="4"/>
  <c r="E8" i="4" l="1"/>
  <c r="E9" i="4" s="1"/>
</calcChain>
</file>

<file path=xl/sharedStrings.xml><?xml version="1.0" encoding="utf-8"?>
<sst xmlns="http://schemas.openxmlformats.org/spreadsheetml/2006/main" count="407" uniqueCount="35">
  <si>
    <t>Manipulate</t>
  </si>
  <si>
    <t>Net Change</t>
  </si>
  <si>
    <t>Enrollment</t>
  </si>
  <si>
    <t>Employee</t>
  </si>
  <si>
    <t>Level</t>
  </si>
  <si>
    <t>EE % Change</t>
  </si>
  <si>
    <t>ER</t>
  </si>
  <si>
    <t>EE</t>
  </si>
  <si>
    <t>Employee &amp; Spouse</t>
  </si>
  <si>
    <t>Employee &amp; Child(ren)</t>
  </si>
  <si>
    <t>Employee &amp; Family</t>
  </si>
  <si>
    <t>Total Monthly</t>
  </si>
  <si>
    <t>Total Annualized</t>
  </si>
  <si>
    <t>2023 Employee Contributions</t>
  </si>
  <si>
    <t>2024 Employee Contributions</t>
  </si>
  <si>
    <t>ER Pays</t>
  </si>
  <si>
    <t>EE Pays</t>
  </si>
  <si>
    <t>Rates</t>
  </si>
  <si>
    <t>Full Time</t>
  </si>
  <si>
    <t>0.75 FTE</t>
  </si>
  <si>
    <t>0.60 FTE</t>
  </si>
  <si>
    <t>0.50 FTE</t>
  </si>
  <si>
    <t>Employee Only</t>
  </si>
  <si>
    <t>Dependents</t>
  </si>
  <si>
    <t>EE $ Change</t>
  </si>
  <si>
    <t>As-Is Renewal</t>
  </si>
  <si>
    <t>$250 Deductible Option #1</t>
  </si>
  <si>
    <t>$400 Deductible Option #1</t>
  </si>
  <si>
    <t>$500 Deductible Option #2</t>
  </si>
  <si>
    <t>Change %</t>
  </si>
  <si>
    <t>Change $</t>
  </si>
  <si>
    <t>10/15% EE Contributions</t>
  </si>
  <si>
    <t>10/20% EE Contributions</t>
  </si>
  <si>
    <t>5/15% EE Contributions</t>
  </si>
  <si>
    <t>5/20% EE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</si>
</sst>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164" formatCode="&quot;$&quot;#,##0.00"/>
    <numFmt numFmtId="165" formatCode="&quot;$&quot;#,##0"/>
    <numFmt numFmtId="166" formatCode="0.0%"/>
  </numFmts>
  <fonts count="23">
    <font>
      <sz val="11"/>
      <color theme="1"/>
      <name val="MarkPro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6"/>
      <name val="HelveticaNeueLT Std Lt"/>
      <family val="2"/>
    </font>
    <font>
      <i/>
      <sz val="16"/>
      <name val="HelveticaNeueLT Std Lt"/>
      <family val="2"/>
    </font>
    <font>
      <b/>
      <i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 tint="0.34998626667073579"/>
      <name val="Calibri Light"/>
      <family val="2"/>
      <scheme val="major"/>
    </font>
    <font>
      <sz val="24"/>
      <color theme="4"/>
      <name val="Calibri Light"/>
      <family val="2"/>
      <scheme val="major"/>
    </font>
    <font>
      <sz val="14"/>
      <color theme="0" tint="-0.34998626667073579"/>
      <name val="Calibri Light"/>
      <family val="2"/>
      <scheme val="major"/>
    </font>
    <font>
      <b/>
      <sz val="9"/>
      <color theme="0"/>
      <name val="Calibri"/>
      <family val="2"/>
      <scheme val="minor"/>
    </font>
    <font>
      <sz val="20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7F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AA5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4AA5D9"/>
      </left>
      <right/>
      <top style="thin">
        <color rgb="FF4AA5D9"/>
      </top>
      <bottom/>
      <diagonal/>
    </border>
    <border>
      <left style="thin">
        <color rgb="FF4AA5D9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auto="1"/>
      </right>
      <top/>
      <bottom style="dashed">
        <color indexed="64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11" fillId="0" borderId="0"/>
    <xf numFmtId="0" fontId="16" fillId="0" borderId="0" applyFill="0" applyBorder="0">
      <alignment vertical="center"/>
    </xf>
    <xf numFmtId="0" fontId="17" fillId="0" borderId="0" applyNumberFormat="0" applyFill="0" applyBorder="0" applyAlignment="0" applyProtection="0"/>
    <xf numFmtId="0" fontId="18" fillId="0" borderId="39" applyNumberFormat="0" applyFill="0" applyProtection="0">
      <alignment vertical="center"/>
    </xf>
    <xf numFmtId="0" fontId="19" fillId="6" borderId="0">
      <alignment horizontal="center" vertical="center"/>
    </xf>
    <xf numFmtId="5" fontId="20" fillId="0" borderId="40">
      <alignment horizontal="center" vertical="center"/>
    </xf>
    <xf numFmtId="9" fontId="1" fillId="0" borderId="0" applyFont="0" applyFill="0" applyBorder="0" applyAlignment="0" applyProtection="0"/>
    <xf numFmtId="9" fontId="21" fillId="0" borderId="0">
      <alignment horizontal="left" vertical="center" indent="1"/>
    </xf>
    <xf numFmtId="0" fontId="1" fillId="0" borderId="0"/>
  </cellStyleXfs>
  <cellXfs count="213">
    <xf numFmtId="0" fontId="0" fillId="0" borderId="0" xfId="0"/>
    <xf numFmtId="0" fontId="2" fillId="0" borderId="0" xfId="1"/>
    <xf numFmtId="0" fontId="5" fillId="0" borderId="2" xfId="1" applyFont="1" applyBorder="1"/>
    <xf numFmtId="0" fontId="5" fillId="0" borderId="3" xfId="1" applyFont="1" applyBorder="1"/>
    <xf numFmtId="0" fontId="6" fillId="0" borderId="3" xfId="1" applyFont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7" fillId="3" borderId="11" xfId="1" applyFont="1" applyFill="1" applyBorder="1"/>
    <xf numFmtId="2" fontId="8" fillId="3" borderId="16" xfId="1" applyNumberFormat="1" applyFont="1" applyFill="1" applyBorder="1"/>
    <xf numFmtId="0" fontId="2" fillId="0" borderId="17" xfId="1" applyBorder="1"/>
    <xf numFmtId="0" fontId="2" fillId="0" borderId="18" xfId="1" applyBorder="1"/>
    <xf numFmtId="1" fontId="8" fillId="0" borderId="19" xfId="1" applyNumberFormat="1" applyFont="1" applyBorder="1" applyAlignment="1">
      <alignment horizontal="center"/>
    </xf>
    <xf numFmtId="0" fontId="2" fillId="0" borderId="22" xfId="1" applyBorder="1"/>
    <xf numFmtId="0" fontId="3" fillId="0" borderId="19" xfId="1" applyFont="1" applyBorder="1" applyAlignment="1">
      <alignment horizontal="center"/>
    </xf>
    <xf numFmtId="0" fontId="2" fillId="0" borderId="24" xfId="1" applyBorder="1"/>
    <xf numFmtId="0" fontId="7" fillId="3" borderId="25" xfId="1" applyFont="1" applyFill="1" applyBorder="1"/>
    <xf numFmtId="0" fontId="2" fillId="3" borderId="18" xfId="1" applyFill="1" applyBorder="1"/>
    <xf numFmtId="0" fontId="3" fillId="3" borderId="19" xfId="1" applyFont="1" applyFill="1" applyBorder="1" applyAlignment="1">
      <alignment horizontal="center"/>
    </xf>
    <xf numFmtId="0" fontId="8" fillId="0" borderId="0" xfId="1" applyFont="1"/>
    <xf numFmtId="2" fontId="8" fillId="0" borderId="0" xfId="1" applyNumberFormat="1" applyFont="1"/>
    <xf numFmtId="0" fontId="1" fillId="0" borderId="0" xfId="1" applyFont="1"/>
    <xf numFmtId="0" fontId="12" fillId="0" borderId="29" xfId="2" applyFont="1" applyBorder="1" applyAlignment="1">
      <alignment horizontal="left" vertical="center" indent="1"/>
    </xf>
    <xf numFmtId="0" fontId="12" fillId="0" borderId="30" xfId="2" applyFont="1" applyBorder="1" applyAlignment="1">
      <alignment horizontal="left" vertical="center" indent="1"/>
    </xf>
    <xf numFmtId="0" fontId="13" fillId="0" borderId="30" xfId="2" applyFont="1" applyBorder="1" applyAlignment="1">
      <alignment horizontal="left" vertical="center" indent="3"/>
    </xf>
    <xf numFmtId="164" fontId="8" fillId="0" borderId="18" xfId="1" applyNumberFormat="1" applyFont="1" applyBorder="1" applyAlignment="1">
      <alignment horizontal="center"/>
    </xf>
    <xf numFmtId="164" fontId="8" fillId="2" borderId="18" xfId="1" applyNumberFormat="1" applyFont="1" applyFill="1" applyBorder="1" applyAlignment="1">
      <alignment horizontal="center"/>
    </xf>
    <xf numFmtId="165" fontId="8" fillId="0" borderId="23" xfId="1" applyNumberFormat="1" applyFont="1" applyBorder="1" applyAlignment="1">
      <alignment horizontal="center"/>
    </xf>
    <xf numFmtId="164" fontId="3" fillId="3" borderId="24" xfId="1" applyNumberFormat="1" applyFont="1" applyFill="1" applyBorder="1" applyAlignment="1">
      <alignment horizontal="center"/>
    </xf>
    <xf numFmtId="164" fontId="8" fillId="3" borderId="19" xfId="1" applyNumberFormat="1" applyFont="1" applyFill="1" applyBorder="1" applyAlignment="1">
      <alignment horizontal="center"/>
    </xf>
    <xf numFmtId="164" fontId="8" fillId="3" borderId="21" xfId="1" applyNumberFormat="1" applyFont="1" applyFill="1" applyBorder="1" applyAlignment="1">
      <alignment horizontal="center"/>
    </xf>
    <xf numFmtId="0" fontId="2" fillId="4" borderId="6" xfId="1" applyFill="1" applyBorder="1"/>
    <xf numFmtId="0" fontId="4" fillId="2" borderId="10" xfId="1" applyFont="1" applyFill="1" applyBorder="1" applyAlignment="1">
      <alignment horizontal="center"/>
    </xf>
    <xf numFmtId="2" fontId="14" fillId="4" borderId="7" xfId="1" applyNumberFormat="1" applyFont="1" applyFill="1" applyBorder="1" applyAlignment="1">
      <alignment horizontal="center"/>
    </xf>
    <xf numFmtId="164" fontId="8" fillId="0" borderId="0" xfId="1" applyNumberFormat="1" applyFont="1"/>
    <xf numFmtId="0" fontId="5" fillId="0" borderId="2" xfId="10" applyFont="1" applyBorder="1"/>
    <xf numFmtId="0" fontId="5" fillId="0" borderId="3" xfId="10" applyFont="1" applyBorder="1"/>
    <xf numFmtId="0" fontId="6" fillId="0" borderId="3" xfId="10" applyFont="1" applyBorder="1" applyAlignment="1">
      <alignment horizontal="center"/>
    </xf>
    <xf numFmtId="0" fontId="15" fillId="0" borderId="0" xfId="10" applyFont="1"/>
    <xf numFmtId="0" fontId="1" fillId="0" borderId="0" xfId="10"/>
    <xf numFmtId="0" fontId="1" fillId="4" borderId="6" xfId="10" applyFill="1" applyBorder="1"/>
    <xf numFmtId="0" fontId="14" fillId="4" borderId="8" xfId="10" applyFont="1" applyFill="1" applyBorder="1" applyAlignment="1">
      <alignment horizontal="center"/>
    </xf>
    <xf numFmtId="2" fontId="14" fillId="4" borderId="8" xfId="10" applyNumberFormat="1" applyFont="1" applyFill="1" applyBorder="1" applyAlignment="1">
      <alignment horizontal="center"/>
    </xf>
    <xf numFmtId="0" fontId="4" fillId="2" borderId="7" xfId="10" applyFont="1" applyFill="1" applyBorder="1" applyAlignment="1">
      <alignment horizontal="center"/>
    </xf>
    <xf numFmtId="0" fontId="14" fillId="5" borderId="7" xfId="10" applyFont="1" applyFill="1" applyBorder="1" applyAlignment="1">
      <alignment horizontal="center"/>
    </xf>
    <xf numFmtId="0" fontId="4" fillId="2" borderId="10" xfId="10" applyFont="1" applyFill="1" applyBorder="1" applyAlignment="1">
      <alignment horizontal="center"/>
    </xf>
    <xf numFmtId="0" fontId="7" fillId="3" borderId="11" xfId="10" applyFont="1" applyFill="1" applyBorder="1"/>
    <xf numFmtId="0" fontId="1" fillId="3" borderId="12" xfId="10" applyFill="1" applyBorder="1"/>
    <xf numFmtId="0" fontId="1" fillId="3" borderId="13" xfId="10" applyFill="1" applyBorder="1" applyAlignment="1">
      <alignment horizontal="center"/>
    </xf>
    <xf numFmtId="2" fontId="1" fillId="3" borderId="14" xfId="10" applyNumberFormat="1" applyFill="1" applyBorder="1" applyAlignment="1">
      <alignment horizontal="center"/>
    </xf>
    <xf numFmtId="2" fontId="1" fillId="3" borderId="15" xfId="10" applyNumberFormat="1" applyFill="1" applyBorder="1" applyAlignment="1">
      <alignment horizontal="center"/>
    </xf>
    <xf numFmtId="0" fontId="1" fillId="3" borderId="12" xfId="10" applyFill="1" applyBorder="1" applyAlignment="1">
      <alignment horizontal="center"/>
    </xf>
    <xf numFmtId="0" fontId="9" fillId="3" borderId="14" xfId="10" applyFont="1" applyFill="1" applyBorder="1"/>
    <xf numFmtId="2" fontId="1" fillId="3" borderId="12" xfId="10" applyNumberFormat="1" applyFill="1" applyBorder="1"/>
    <xf numFmtId="2" fontId="1" fillId="3" borderId="14" xfId="10" applyNumberFormat="1" applyFill="1" applyBorder="1"/>
    <xf numFmtId="0" fontId="1" fillId="3" borderId="13" xfId="10" applyFill="1" applyBorder="1"/>
    <xf numFmtId="2" fontId="8" fillId="3" borderId="16" xfId="10" applyNumberFormat="1" applyFont="1" applyFill="1" applyBorder="1"/>
    <xf numFmtId="0" fontId="1" fillId="0" borderId="17" xfId="10" applyBorder="1"/>
    <xf numFmtId="0" fontId="1" fillId="0" borderId="18" xfId="10" applyBorder="1"/>
    <xf numFmtId="1" fontId="8" fillId="0" borderId="19" xfId="10" applyNumberFormat="1" applyFont="1" applyBorder="1" applyAlignment="1">
      <alignment horizontal="center"/>
    </xf>
    <xf numFmtId="164" fontId="8" fillId="0" borderId="20" xfId="10" applyNumberFormat="1" applyFont="1" applyBorder="1" applyAlignment="1">
      <alignment horizontal="center"/>
    </xf>
    <xf numFmtId="164" fontId="8" fillId="0" borderId="18" xfId="10" applyNumberFormat="1" applyFont="1" applyBorder="1" applyAlignment="1">
      <alignment horizontal="center"/>
    </xf>
    <xf numFmtId="164" fontId="8" fillId="2" borderId="18" xfId="10" applyNumberFormat="1" applyFont="1" applyFill="1" applyBorder="1" applyAlignment="1">
      <alignment horizontal="center"/>
    </xf>
    <xf numFmtId="9" fontId="1" fillId="2" borderId="18" xfId="10" applyNumberFormat="1" applyFill="1" applyBorder="1" applyAlignment="1">
      <alignment horizontal="center"/>
    </xf>
    <xf numFmtId="9" fontId="8" fillId="2" borderId="19" xfId="10" applyNumberFormat="1" applyFont="1" applyFill="1" applyBorder="1" applyAlignment="1">
      <alignment horizontal="center"/>
    </xf>
    <xf numFmtId="164" fontId="8" fillId="2" borderId="19" xfId="10" applyNumberFormat="1" applyFont="1" applyFill="1" applyBorder="1" applyAlignment="1">
      <alignment horizontal="center"/>
    </xf>
    <xf numFmtId="10" fontId="8" fillId="0" borderId="21" xfId="10" applyNumberFormat="1" applyFont="1" applyBorder="1" applyAlignment="1">
      <alignment horizontal="center"/>
    </xf>
    <xf numFmtId="1" fontId="15" fillId="0" borderId="0" xfId="10" applyNumberFormat="1" applyFont="1"/>
    <xf numFmtId="10" fontId="15" fillId="0" borderId="0" xfId="10" applyNumberFormat="1" applyFont="1"/>
    <xf numFmtId="0" fontId="8" fillId="0" borderId="0" xfId="10" applyFont="1"/>
    <xf numFmtId="164" fontId="1" fillId="0" borderId="0" xfId="10" applyNumberFormat="1"/>
    <xf numFmtId="165" fontId="15" fillId="0" borderId="0" xfId="10" applyNumberFormat="1" applyFont="1"/>
    <xf numFmtId="164" fontId="15" fillId="0" borderId="0" xfId="10" applyNumberFormat="1" applyFont="1"/>
    <xf numFmtId="164" fontId="8" fillId="2" borderId="34" xfId="10" applyNumberFormat="1" applyFont="1" applyFill="1" applyBorder="1"/>
    <xf numFmtId="0" fontId="1" fillId="0" borderId="22" xfId="10" applyBorder="1"/>
    <xf numFmtId="1" fontId="3" fillId="0" borderId="19" xfId="10" applyNumberFormat="1" applyFont="1" applyBorder="1" applyAlignment="1">
      <alignment horizontal="center"/>
    </xf>
    <xf numFmtId="165" fontId="8" fillId="0" borderId="20" xfId="10" applyNumberFormat="1" applyFont="1" applyBorder="1" applyAlignment="1">
      <alignment horizontal="center"/>
    </xf>
    <xf numFmtId="165" fontId="8" fillId="0" borderId="23" xfId="10" applyNumberFormat="1" applyFont="1" applyBorder="1" applyAlignment="1">
      <alignment horizontal="center"/>
    </xf>
    <xf numFmtId="165" fontId="8" fillId="2" borderId="18" xfId="10" applyNumberFormat="1" applyFont="1" applyFill="1" applyBorder="1" applyAlignment="1">
      <alignment horizontal="center"/>
    </xf>
    <xf numFmtId="165" fontId="8" fillId="2" borderId="19" xfId="10" applyNumberFormat="1" applyFont="1" applyFill="1" applyBorder="1" applyAlignment="1">
      <alignment horizontal="center"/>
    </xf>
    <xf numFmtId="166" fontId="8" fillId="0" borderId="21" xfId="10" applyNumberFormat="1" applyFont="1" applyBorder="1" applyAlignment="1">
      <alignment horizontal="center"/>
    </xf>
    <xf numFmtId="2" fontId="15" fillId="0" borderId="0" xfId="10" applyNumberFormat="1" applyFont="1"/>
    <xf numFmtId="2" fontId="1" fillId="0" borderId="0" xfId="10" applyNumberFormat="1"/>
    <xf numFmtId="0" fontId="1" fillId="0" borderId="24" xfId="10" applyBorder="1"/>
    <xf numFmtId="0" fontId="3" fillId="0" borderId="19" xfId="10" applyFont="1" applyBorder="1" applyAlignment="1">
      <alignment horizontal="center"/>
    </xf>
    <xf numFmtId="164" fontId="8" fillId="0" borderId="21" xfId="10" applyNumberFormat="1" applyFont="1" applyBorder="1" applyAlignment="1">
      <alignment horizontal="center"/>
    </xf>
    <xf numFmtId="0" fontId="7" fillId="3" borderId="25" xfId="10" applyFont="1" applyFill="1" applyBorder="1"/>
    <xf numFmtId="0" fontId="1" fillId="3" borderId="18" xfId="10" applyFill="1" applyBorder="1"/>
    <xf numFmtId="0" fontId="3" fillId="3" borderId="19" xfId="10" applyFont="1" applyFill="1" applyBorder="1" applyAlignment="1">
      <alignment horizontal="center"/>
    </xf>
    <xf numFmtId="164" fontId="3" fillId="3" borderId="20" xfId="10" applyNumberFormat="1" applyFont="1" applyFill="1" applyBorder="1" applyAlignment="1">
      <alignment horizontal="center"/>
    </xf>
    <xf numFmtId="164" fontId="3" fillId="3" borderId="24" xfId="10" applyNumberFormat="1" applyFont="1" applyFill="1" applyBorder="1" applyAlignment="1">
      <alignment horizontal="center"/>
    </xf>
    <xf numFmtId="164" fontId="3" fillId="3" borderId="18" xfId="10" applyNumberFormat="1" applyFont="1" applyFill="1" applyBorder="1" applyAlignment="1">
      <alignment horizontal="center"/>
    </xf>
    <xf numFmtId="9" fontId="1" fillId="3" borderId="18" xfId="10" applyNumberFormat="1" applyFill="1" applyBorder="1" applyAlignment="1">
      <alignment horizontal="center"/>
    </xf>
    <xf numFmtId="9" fontId="8" fillId="3" borderId="19" xfId="10" applyNumberFormat="1" applyFont="1" applyFill="1" applyBorder="1" applyAlignment="1">
      <alignment horizontal="center"/>
    </xf>
    <xf numFmtId="1" fontId="3" fillId="3" borderId="26" xfId="10" applyNumberFormat="1" applyFont="1" applyFill="1" applyBorder="1" applyAlignment="1">
      <alignment horizontal="center"/>
    </xf>
    <xf numFmtId="164" fontId="1" fillId="3" borderId="20" xfId="10" applyNumberFormat="1" applyFill="1" applyBorder="1" applyAlignment="1">
      <alignment horizontal="center"/>
    </xf>
    <xf numFmtId="164" fontId="8" fillId="3" borderId="18" xfId="10" applyNumberFormat="1" applyFont="1" applyFill="1" applyBorder="1" applyAlignment="1">
      <alignment horizontal="center"/>
    </xf>
    <xf numFmtId="164" fontId="8" fillId="3" borderId="19" xfId="10" applyNumberFormat="1" applyFont="1" applyFill="1" applyBorder="1" applyAlignment="1">
      <alignment horizontal="center"/>
    </xf>
    <xf numFmtId="10" fontId="8" fillId="3" borderId="19" xfId="10" applyNumberFormat="1" applyFont="1" applyFill="1" applyBorder="1" applyAlignment="1">
      <alignment horizontal="center"/>
    </xf>
    <xf numFmtId="164" fontId="8" fillId="3" borderId="21" xfId="10" applyNumberFormat="1" applyFont="1" applyFill="1" applyBorder="1" applyAlignment="1">
      <alignment horizontal="center"/>
    </xf>
    <xf numFmtId="165" fontId="8" fillId="0" borderId="26" xfId="10" applyNumberFormat="1" applyFont="1" applyBorder="1" applyAlignment="1">
      <alignment horizontal="center"/>
    </xf>
    <xf numFmtId="164" fontId="8" fillId="0" borderId="21" xfId="10" applyNumberFormat="1" applyFont="1" applyBorder="1"/>
    <xf numFmtId="0" fontId="8" fillId="0" borderId="17" xfId="10" applyFont="1" applyBorder="1"/>
    <xf numFmtId="0" fontId="8" fillId="0" borderId="18" xfId="10" applyFont="1" applyBorder="1"/>
    <xf numFmtId="164" fontId="8" fillId="0" borderId="20" xfId="10" applyNumberFormat="1" applyFont="1" applyBorder="1"/>
    <xf numFmtId="164" fontId="8" fillId="0" borderId="18" xfId="10" applyNumberFormat="1" applyFont="1" applyBorder="1"/>
    <xf numFmtId="164" fontId="8" fillId="2" borderId="18" xfId="10" applyNumberFormat="1" applyFont="1" applyFill="1" applyBorder="1"/>
    <xf numFmtId="9" fontId="8" fillId="2" borderId="18" xfId="10" applyNumberFormat="1" applyFont="1" applyFill="1" applyBorder="1" applyAlignment="1">
      <alignment horizontal="center"/>
    </xf>
    <xf numFmtId="164" fontId="8" fillId="2" borderId="19" xfId="10" applyNumberFormat="1" applyFont="1" applyFill="1" applyBorder="1"/>
    <xf numFmtId="10" fontId="8" fillId="2" borderId="19" xfId="10" applyNumberFormat="1" applyFont="1" applyFill="1" applyBorder="1"/>
    <xf numFmtId="2" fontId="8" fillId="0" borderId="0" xfId="10" applyNumberFormat="1" applyFont="1"/>
    <xf numFmtId="0" fontId="8" fillId="0" borderId="19" xfId="10" applyFont="1" applyBorder="1" applyAlignment="1">
      <alignment horizontal="center"/>
    </xf>
    <xf numFmtId="165" fontId="8" fillId="0" borderId="20" xfId="10" applyNumberFormat="1" applyFont="1" applyBorder="1"/>
    <xf numFmtId="165" fontId="8" fillId="0" borderId="23" xfId="10" applyNumberFormat="1" applyFont="1" applyBorder="1"/>
    <xf numFmtId="165" fontId="8" fillId="2" borderId="18" xfId="10" applyNumberFormat="1" applyFont="1" applyFill="1" applyBorder="1"/>
    <xf numFmtId="165" fontId="8" fillId="2" borderId="19" xfId="10" applyNumberFormat="1" applyFont="1" applyFill="1" applyBorder="1"/>
    <xf numFmtId="164" fontId="3" fillId="3" borderId="20" xfId="10" applyNumberFormat="1" applyFont="1" applyFill="1" applyBorder="1"/>
    <xf numFmtId="164" fontId="3" fillId="3" borderId="24" xfId="10" applyNumberFormat="1" applyFont="1" applyFill="1" applyBorder="1"/>
    <xf numFmtId="164" fontId="3" fillId="3" borderId="18" xfId="10" applyNumberFormat="1" applyFont="1" applyFill="1" applyBorder="1"/>
    <xf numFmtId="164" fontId="1" fillId="3" borderId="20" xfId="10" applyNumberFormat="1" applyFill="1" applyBorder="1"/>
    <xf numFmtId="164" fontId="8" fillId="3" borderId="18" xfId="10" applyNumberFormat="1" applyFont="1" applyFill="1" applyBorder="1"/>
    <xf numFmtId="164" fontId="8" fillId="3" borderId="19" xfId="10" applyNumberFormat="1" applyFont="1" applyFill="1" applyBorder="1"/>
    <xf numFmtId="10" fontId="8" fillId="3" borderId="19" xfId="10" applyNumberFormat="1" applyFont="1" applyFill="1" applyBorder="1"/>
    <xf numFmtId="164" fontId="8" fillId="3" borderId="21" xfId="10" applyNumberFormat="1" applyFont="1" applyFill="1" applyBorder="1"/>
    <xf numFmtId="164" fontId="1" fillId="0" borderId="20" xfId="10" applyNumberFormat="1" applyBorder="1"/>
    <xf numFmtId="6" fontId="10" fillId="0" borderId="27" xfId="10" applyNumberFormat="1" applyFont="1" applyBorder="1" applyAlignment="1">
      <alignment horizontal="center"/>
    </xf>
    <xf numFmtId="6" fontId="10" fillId="0" borderId="1" xfId="10" applyNumberFormat="1" applyFont="1" applyBorder="1" applyAlignment="1">
      <alignment horizontal="center"/>
    </xf>
    <xf numFmtId="165" fontId="10" fillId="0" borderId="1" xfId="10" applyNumberFormat="1" applyFont="1" applyBorder="1" applyAlignment="1">
      <alignment horizontal="center"/>
    </xf>
    <xf numFmtId="10" fontId="10" fillId="0" borderId="28" xfId="10" applyNumberFormat="1" applyFont="1" applyBorder="1" applyAlignment="1">
      <alignment horizontal="center"/>
    </xf>
    <xf numFmtId="6" fontId="1" fillId="0" borderId="0" xfId="10" applyNumberFormat="1"/>
    <xf numFmtId="165" fontId="8" fillId="2" borderId="23" xfId="1" applyNumberFormat="1" applyFont="1" applyFill="1" applyBorder="1" applyAlignment="1">
      <alignment horizontal="center"/>
    </xf>
    <xf numFmtId="10" fontId="8" fillId="3" borderId="24" xfId="1" applyNumberFormat="1" applyFont="1" applyFill="1" applyBorder="1" applyAlignment="1">
      <alignment horizontal="center"/>
    </xf>
    <xf numFmtId="2" fontId="8" fillId="3" borderId="13" xfId="1" applyNumberFormat="1" applyFont="1" applyFill="1" applyBorder="1"/>
    <xf numFmtId="166" fontId="8" fillId="0" borderId="19" xfId="1" applyNumberFormat="1" applyFont="1" applyBorder="1" applyAlignment="1">
      <alignment horizontal="center"/>
    </xf>
    <xf numFmtId="164" fontId="8" fillId="0" borderId="19" xfId="1" applyNumberFormat="1" applyFont="1" applyBorder="1" applyAlignment="1">
      <alignment horizontal="center"/>
    </xf>
    <xf numFmtId="164" fontId="8" fillId="2" borderId="21" xfId="1" applyNumberFormat="1" applyFont="1" applyFill="1" applyBorder="1" applyAlignment="1">
      <alignment horizontal="center"/>
    </xf>
    <xf numFmtId="0" fontId="2" fillId="3" borderId="13" xfId="1" applyFill="1" applyBorder="1"/>
    <xf numFmtId="1" fontId="22" fillId="0" borderId="19" xfId="1" applyNumberFormat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166" fontId="8" fillId="0" borderId="21" xfId="1" applyNumberFormat="1" applyFont="1" applyBorder="1" applyAlignment="1">
      <alignment horizontal="center"/>
    </xf>
    <xf numFmtId="165" fontId="8" fillId="0" borderId="0" xfId="1" applyNumberFormat="1" applyFont="1"/>
    <xf numFmtId="1" fontId="8" fillId="0" borderId="0" xfId="1" applyNumberFormat="1" applyFont="1"/>
    <xf numFmtId="10" fontId="8" fillId="0" borderId="0" xfId="1" applyNumberFormat="1" applyFont="1"/>
    <xf numFmtId="165" fontId="22" fillId="0" borderId="23" xfId="1" applyNumberFormat="1" applyFont="1" applyBorder="1" applyAlignment="1">
      <alignment horizontal="center"/>
    </xf>
    <xf numFmtId="165" fontId="22" fillId="2" borderId="23" xfId="1" applyNumberFormat="1" applyFont="1" applyFill="1" applyBorder="1" applyAlignment="1">
      <alignment horizontal="center"/>
    </xf>
    <xf numFmtId="164" fontId="22" fillId="0" borderId="19" xfId="1" applyNumberFormat="1" applyFont="1" applyBorder="1" applyAlignment="1">
      <alignment horizontal="center"/>
    </xf>
    <xf numFmtId="164" fontId="22" fillId="0" borderId="21" xfId="1" applyNumberFormat="1" applyFont="1" applyBorder="1" applyAlignment="1">
      <alignment horizontal="center"/>
    </xf>
    <xf numFmtId="165" fontId="22" fillId="0" borderId="49" xfId="1" applyNumberFormat="1" applyFont="1" applyBorder="1" applyAlignment="1">
      <alignment horizontal="center"/>
    </xf>
    <xf numFmtId="165" fontId="22" fillId="2" borderId="49" xfId="1" applyNumberFormat="1" applyFont="1" applyFill="1" applyBorder="1" applyAlignment="1">
      <alignment horizontal="center"/>
    </xf>
    <xf numFmtId="164" fontId="22" fillId="0" borderId="48" xfId="1" applyNumberFormat="1" applyFont="1" applyBorder="1" applyAlignment="1">
      <alignment horizontal="center"/>
    </xf>
    <xf numFmtId="164" fontId="22" fillId="0" borderId="50" xfId="1" applyNumberFormat="1" applyFont="1" applyBorder="1" applyAlignment="1">
      <alignment horizontal="center"/>
    </xf>
    <xf numFmtId="2" fontId="14" fillId="4" borderId="6" xfId="1" applyNumberFormat="1" applyFont="1" applyFill="1" applyBorder="1" applyAlignment="1">
      <alignment horizontal="center"/>
    </xf>
    <xf numFmtId="0" fontId="2" fillId="3" borderId="45" xfId="1" applyFill="1" applyBorder="1"/>
    <xf numFmtId="164" fontId="8" fillId="0" borderId="17" xfId="1" applyNumberFormat="1" applyFont="1" applyBorder="1" applyAlignment="1">
      <alignment horizontal="center"/>
    </xf>
    <xf numFmtId="165" fontId="8" fillId="0" borderId="17" xfId="1" applyNumberFormat="1" applyFont="1" applyBorder="1" applyAlignment="1">
      <alignment horizontal="center"/>
    </xf>
    <xf numFmtId="165" fontId="22" fillId="0" borderId="17" xfId="1" applyNumberFormat="1" applyFont="1" applyBorder="1" applyAlignment="1">
      <alignment horizontal="center"/>
    </xf>
    <xf numFmtId="10" fontId="8" fillId="3" borderId="41" xfId="1" applyNumberFormat="1" applyFont="1" applyFill="1" applyBorder="1" applyAlignment="1">
      <alignment horizontal="center"/>
    </xf>
    <xf numFmtId="165" fontId="22" fillId="0" borderId="47" xfId="1" applyNumberFormat="1" applyFont="1" applyBorder="1" applyAlignment="1">
      <alignment horizontal="center"/>
    </xf>
    <xf numFmtId="0" fontId="2" fillId="3" borderId="42" xfId="1" applyFill="1" applyBorder="1"/>
    <xf numFmtId="0" fontId="14" fillId="4" borderId="6" xfId="1" applyFont="1" applyFill="1" applyBorder="1" applyAlignment="1">
      <alignment horizontal="center"/>
    </xf>
    <xf numFmtId="165" fontId="8" fillId="2" borderId="21" xfId="1" applyNumberFormat="1" applyFont="1" applyFill="1" applyBorder="1" applyAlignment="1">
      <alignment horizontal="center"/>
    </xf>
    <xf numFmtId="165" fontId="22" fillId="2" borderId="21" xfId="1" applyNumberFormat="1" applyFont="1" applyFill="1" applyBorder="1" applyAlignment="1">
      <alignment horizontal="center"/>
    </xf>
    <xf numFmtId="164" fontId="3" fillId="3" borderId="17" xfId="1" applyNumberFormat="1" applyFont="1" applyFill="1" applyBorder="1" applyAlignment="1">
      <alignment horizontal="center"/>
    </xf>
    <xf numFmtId="164" fontId="3" fillId="3" borderId="21" xfId="1" applyNumberFormat="1" applyFont="1" applyFill="1" applyBorder="1" applyAlignment="1">
      <alignment horizontal="center"/>
    </xf>
    <xf numFmtId="165" fontId="22" fillId="2" borderId="50" xfId="1" applyNumberFormat="1" applyFont="1" applyFill="1" applyBorder="1" applyAlignment="1">
      <alignment horizontal="center"/>
    </xf>
    <xf numFmtId="10" fontId="22" fillId="0" borderId="17" xfId="1" applyNumberFormat="1" applyFont="1" applyBorder="1" applyAlignment="1">
      <alignment horizontal="center"/>
    </xf>
    <xf numFmtId="10" fontId="22" fillId="2" borderId="23" xfId="1" applyNumberFormat="1" applyFont="1" applyFill="1" applyBorder="1" applyAlignment="1">
      <alignment horizontal="center"/>
    </xf>
    <xf numFmtId="165" fontId="22" fillId="0" borderId="22" xfId="1" applyNumberFormat="1" applyFont="1" applyBorder="1" applyAlignment="1">
      <alignment horizontal="center"/>
    </xf>
    <xf numFmtId="165" fontId="22" fillId="0" borderId="46" xfId="1" applyNumberFormat="1" applyFont="1" applyBorder="1" applyAlignment="1">
      <alignment horizontal="center"/>
    </xf>
    <xf numFmtId="165" fontId="22" fillId="2" borderId="52" xfId="1" applyNumberFormat="1" applyFont="1" applyFill="1" applyBorder="1" applyAlignment="1">
      <alignment horizontal="center"/>
    </xf>
    <xf numFmtId="164" fontId="22" fillId="0" borderId="51" xfId="1" applyNumberFormat="1" applyFont="1" applyBorder="1" applyAlignment="1">
      <alignment horizontal="center"/>
    </xf>
    <xf numFmtId="164" fontId="22" fillId="0" borderId="52" xfId="1" applyNumberFormat="1" applyFont="1" applyBorder="1" applyAlignment="1">
      <alignment horizontal="center"/>
    </xf>
    <xf numFmtId="165" fontId="2" fillId="0" borderId="0" xfId="1" applyNumberFormat="1"/>
    <xf numFmtId="0" fontId="9" fillId="0" borderId="41" xfId="1" applyFont="1" applyBorder="1" applyAlignment="1">
      <alignment horizontal="left"/>
    </xf>
    <xf numFmtId="0" fontId="9" fillId="0" borderId="23" xfId="1" applyFont="1" applyBorder="1" applyAlignment="1">
      <alignment horizontal="left"/>
    </xf>
    <xf numFmtId="0" fontId="9" fillId="0" borderId="44" xfId="1" applyFont="1" applyBorder="1" applyAlignment="1">
      <alignment horizontal="left"/>
    </xf>
    <xf numFmtId="0" fontId="9" fillId="0" borderId="53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0" fontId="9" fillId="0" borderId="54" xfId="1" applyFont="1" applyBorder="1" applyAlignment="1">
      <alignment horizontal="left"/>
    </xf>
    <xf numFmtId="2" fontId="6" fillId="0" borderId="2" xfId="1" applyNumberFormat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6" fillId="0" borderId="5" xfId="1" applyNumberFormat="1" applyFont="1" applyBorder="1" applyAlignment="1">
      <alignment horizontal="center"/>
    </xf>
    <xf numFmtId="1" fontId="3" fillId="3" borderId="41" xfId="1" applyNumberFormat="1" applyFont="1" applyFill="1" applyBorder="1" applyAlignment="1">
      <alignment horizontal="center"/>
    </xf>
    <xf numFmtId="1" fontId="3" fillId="3" borderId="23" xfId="1" applyNumberFormat="1" applyFont="1" applyFill="1" applyBorder="1" applyAlignment="1">
      <alignment horizontal="center"/>
    </xf>
    <xf numFmtId="1" fontId="3" fillId="3" borderId="44" xfId="1" applyNumberFormat="1" applyFont="1" applyFill="1" applyBorder="1" applyAlignment="1">
      <alignment horizontal="center"/>
    </xf>
    <xf numFmtId="0" fontId="14" fillId="4" borderId="7" xfId="1" applyFont="1" applyFill="1" applyBorder="1" applyAlignment="1">
      <alignment horizontal="right"/>
    </xf>
    <xf numFmtId="2" fontId="2" fillId="3" borderId="45" xfId="1" applyNumberFormat="1" applyFill="1" applyBorder="1" applyAlignment="1">
      <alignment horizontal="center"/>
    </xf>
    <xf numFmtId="2" fontId="2" fillId="3" borderId="42" xfId="1" applyNumberFormat="1" applyFill="1" applyBorder="1" applyAlignment="1">
      <alignment horizontal="center"/>
    </xf>
    <xf numFmtId="2" fontId="2" fillId="3" borderId="43" xfId="1" applyNumberFormat="1" applyFill="1" applyBorder="1" applyAlignment="1">
      <alignment horizontal="center"/>
    </xf>
    <xf numFmtId="0" fontId="9" fillId="3" borderId="45" xfId="1" applyFont="1" applyFill="1" applyBorder="1" applyAlignment="1">
      <alignment horizontal="center"/>
    </xf>
    <xf numFmtId="0" fontId="9" fillId="3" borderId="42" xfId="1" applyFont="1" applyFill="1" applyBorder="1" applyAlignment="1">
      <alignment horizontal="center"/>
    </xf>
    <xf numFmtId="0" fontId="9" fillId="3" borderId="43" xfId="1" applyFont="1" applyFill="1" applyBorder="1" applyAlignment="1">
      <alignment horizontal="center"/>
    </xf>
    <xf numFmtId="164" fontId="3" fillId="3" borderId="41" xfId="1" applyNumberFormat="1" applyFont="1" applyFill="1" applyBorder="1" applyAlignment="1">
      <alignment horizontal="center"/>
    </xf>
    <xf numFmtId="164" fontId="3" fillId="3" borderId="23" xfId="1" applyNumberFormat="1" applyFont="1" applyFill="1" applyBorder="1" applyAlignment="1">
      <alignment horizontal="center"/>
    </xf>
    <xf numFmtId="164" fontId="3" fillId="3" borderId="44" xfId="1" applyNumberFormat="1" applyFont="1" applyFill="1" applyBorder="1" applyAlignment="1">
      <alignment horizontal="center"/>
    </xf>
    <xf numFmtId="2" fontId="6" fillId="0" borderId="4" xfId="10" applyNumberFormat="1" applyFont="1" applyBorder="1" applyAlignment="1">
      <alignment horizontal="center"/>
    </xf>
    <xf numFmtId="2" fontId="6" fillId="0" borderId="3" xfId="10" applyNumberFormat="1" applyFont="1" applyBorder="1" applyAlignment="1">
      <alignment horizontal="center"/>
    </xf>
    <xf numFmtId="2" fontId="6" fillId="0" borderId="5" xfId="10" applyNumberFormat="1" applyFont="1" applyBorder="1" applyAlignment="1">
      <alignment horizontal="center"/>
    </xf>
    <xf numFmtId="0" fontId="14" fillId="4" borderId="7" xfId="10" applyFont="1" applyFill="1" applyBorder="1" applyAlignment="1">
      <alignment horizontal="right"/>
    </xf>
    <xf numFmtId="0" fontId="14" fillId="4" borderId="9" xfId="10" applyFont="1" applyFill="1" applyBorder="1" applyAlignment="1">
      <alignment horizontal="right"/>
    </xf>
    <xf numFmtId="0" fontId="4" fillId="2" borderId="7" xfId="10" applyFont="1" applyFill="1" applyBorder="1" applyAlignment="1">
      <alignment horizontal="center"/>
    </xf>
    <xf numFmtId="0" fontId="4" fillId="2" borderId="9" xfId="10" applyFont="1" applyFill="1" applyBorder="1" applyAlignment="1">
      <alignment horizontal="center"/>
    </xf>
    <xf numFmtId="2" fontId="14" fillId="4" borderId="8" xfId="10" applyNumberFormat="1" applyFont="1" applyFill="1" applyBorder="1" applyAlignment="1">
      <alignment horizontal="center"/>
    </xf>
    <xf numFmtId="2" fontId="14" fillId="4" borderId="7" xfId="10" applyNumberFormat="1" applyFont="1" applyFill="1" applyBorder="1" applyAlignment="1">
      <alignment horizontal="center"/>
    </xf>
    <xf numFmtId="164" fontId="1" fillId="0" borderId="35" xfId="10" applyNumberFormat="1" applyBorder="1" applyAlignment="1">
      <alignment horizontal="center" vertical="center"/>
    </xf>
    <xf numFmtId="164" fontId="1" fillId="0" borderId="32" xfId="10" applyNumberFormat="1" applyBorder="1" applyAlignment="1">
      <alignment horizontal="center" vertical="center"/>
    </xf>
    <xf numFmtId="10" fontId="8" fillId="0" borderId="36" xfId="10" applyNumberFormat="1" applyFont="1" applyBorder="1" applyAlignment="1">
      <alignment horizontal="center" vertical="center"/>
    </xf>
    <xf numFmtId="10" fontId="8" fillId="0" borderId="34" xfId="10" applyNumberFormat="1" applyFont="1" applyBorder="1" applyAlignment="1">
      <alignment horizontal="center" vertical="center"/>
    </xf>
    <xf numFmtId="164" fontId="1" fillId="0" borderId="31" xfId="10" applyNumberFormat="1" applyBorder="1" applyAlignment="1">
      <alignment horizontal="center" vertical="center"/>
    </xf>
    <xf numFmtId="164" fontId="1" fillId="0" borderId="37" xfId="10" applyNumberFormat="1" applyBorder="1" applyAlignment="1">
      <alignment horizontal="center" vertical="center"/>
    </xf>
    <xf numFmtId="10" fontId="8" fillId="0" borderId="33" xfId="10" applyNumberFormat="1" applyFont="1" applyBorder="1" applyAlignment="1">
      <alignment horizontal="center" vertical="center"/>
    </xf>
    <xf numFmtId="10" fontId="8" fillId="0" borderId="38" xfId="10" applyNumberFormat="1" applyFont="1" applyBorder="1" applyAlignment="1">
      <alignment horizontal="center" vertical="center"/>
    </xf>
    <xf numFmtId="164" fontId="8" fillId="2" borderId="33" xfId="10" applyNumberFormat="1" applyFont="1" applyFill="1" applyBorder="1" applyAlignment="1">
      <alignment horizontal="center"/>
    </xf>
    <xf numFmtId="164" fontId="8" fillId="2" borderId="36" xfId="10" applyNumberFormat="1" applyFont="1" applyFill="1" applyBorder="1" applyAlignment="1">
      <alignment horizontal="center"/>
    </xf>
  </cellXfs>
  <cellStyles count="11">
    <cellStyle name="Heading 1 2 2" xfId="5" xr:uid="{EBD20E98-F516-4649-A10F-C7420A209624}"/>
    <cellStyle name="Key Metric Header" xfId="6" xr:uid="{677BDD25-22C9-4870-AC8E-ACEA1575F6F6}"/>
    <cellStyle name="Key Metric Percentage" xfId="9" xr:uid="{2467DC07-AFD1-4806-946E-1A4DC5469E88}"/>
    <cellStyle name="Key Metric Value" xfId="7" xr:uid="{DA11EAD9-E79B-4742-AD6E-A9B88588B614}"/>
    <cellStyle name="Normal" xfId="0" builtinId="0"/>
    <cellStyle name="Normal 2 2" xfId="2" xr:uid="{CB3C8C40-B4C0-4AC6-AB64-761A06DAACF7}"/>
    <cellStyle name="Normal 4 5" xfId="1" xr:uid="{C597373D-C3AD-41D8-A2D4-F43019C7C50E}"/>
    <cellStyle name="Normal 4 5 2" xfId="10" xr:uid="{6476C185-88AE-482D-8EC8-12E9645FDF46}"/>
    <cellStyle name="Normal 5 2" xfId="3" xr:uid="{1FC79C77-64B1-49AC-923E-8C6D8BFFDE8A}"/>
    <cellStyle name="Percent 8" xfId="8" xr:uid="{B6AC4AF0-2A8C-41BC-92F2-815D66396BB0}"/>
    <cellStyle name="Title 2 2" xfId="4" xr:uid="{F219BCF9-A3DC-4A1B-8936-B06D5F4CCF5B}"/>
  </cellStyles>
  <dxfs count="0"/>
  <tableStyles count="0" defaultTableStyle="TableStyleMedium2" defaultPivotStyle="PivotStyleLight16"/>
  <colors>
    <mruColors>
      <color rgb="FFEDF7F9"/>
      <color rgb="FF4AA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croll" dx="31" fmlaLink="#REF!" horiz="1" max="3242" page="10" val="1799"/>
</file>

<file path=xl/ctrlProps/ctrlProp10.xml><?xml version="1.0" encoding="utf-8"?>
<formControlPr xmlns="http://schemas.microsoft.com/office/spreadsheetml/2009/9/main" objectType="Spin" dx="35" fmlaLink="$S$19" max="1000" page="10" val="519"/>
</file>

<file path=xl/ctrlProps/ctrlProp11.xml><?xml version="1.0" encoding="utf-8"?>
<formControlPr xmlns="http://schemas.microsoft.com/office/spreadsheetml/2009/9/main" objectType="Spin" dx="35" fmlaLink="$S$25" max="1000" page="10" val="560"/>
</file>

<file path=xl/ctrlProps/ctrlProp12.xml><?xml version="1.0" encoding="utf-8"?>
<formControlPr xmlns="http://schemas.microsoft.com/office/spreadsheetml/2009/9/main" objectType="Spin" dx="35" fmlaLink="$S$26" max="1000" page="10" val="609"/>
</file>

<file path=xl/ctrlProps/ctrlProp13.xml><?xml version="1.0" encoding="utf-8"?>
<formControlPr xmlns="http://schemas.microsoft.com/office/spreadsheetml/2009/9/main" objectType="Scroll" dx="31" fmlaLink="#REF!" horiz="1" max="3242" page="10" val="1799"/>
</file>

<file path=xl/ctrlProps/ctrlProp14.xml><?xml version="1.0" encoding="utf-8"?>
<formControlPr xmlns="http://schemas.microsoft.com/office/spreadsheetml/2009/9/main" objectType="Scroll" dx="31" fmlaLink="#REF!" horiz="1" max="6809" page="10" val="2455"/>
</file>

<file path=xl/ctrlProps/ctrlProp15.xml><?xml version="1.0" encoding="utf-8"?>
<formControlPr xmlns="http://schemas.microsoft.com/office/spreadsheetml/2009/9/main" objectType="Scroll" dx="31" fmlaLink="#REF!" horiz="1" max="5316" page="10" val="1718"/>
</file>

<file path=xl/ctrlProps/ctrlProp16.xml><?xml version="1.0" encoding="utf-8"?>
<formControlPr xmlns="http://schemas.microsoft.com/office/spreadsheetml/2009/9/main" objectType="Scroll" dx="31" fmlaLink="#REF!" horiz="1" max="9726" page="10" val="3934"/>
</file>

<file path=xl/ctrlProps/ctrlProp17.xml><?xml version="1.0" encoding="utf-8"?>
<formControlPr xmlns="http://schemas.microsoft.com/office/spreadsheetml/2009/9/main" objectType="Spin" dx="35" fmlaLink="$S$4" max="1000" page="10" val="100"/>
</file>

<file path=xl/ctrlProps/ctrlProp18.xml><?xml version="1.0" encoding="utf-8"?>
<formControlPr xmlns="http://schemas.microsoft.com/office/spreadsheetml/2009/9/main" objectType="Spin" dx="35" fmlaLink="$S$5" max="1000" page="10" val="100"/>
</file>

<file path=xl/ctrlProps/ctrlProp19.xml><?xml version="1.0" encoding="utf-8"?>
<formControlPr xmlns="http://schemas.microsoft.com/office/spreadsheetml/2009/9/main" objectType="Spin" dx="35" fmlaLink="$S$11" max="1000" page="10" val="344"/>
</file>

<file path=xl/ctrlProps/ctrlProp2.xml><?xml version="1.0" encoding="utf-8"?>
<formControlPr xmlns="http://schemas.microsoft.com/office/spreadsheetml/2009/9/main" objectType="Scroll" dx="31" fmlaLink="#REF!" horiz="1" max="6809" page="10" val="2455"/>
</file>

<file path=xl/ctrlProps/ctrlProp20.xml><?xml version="1.0" encoding="utf-8"?>
<formControlPr xmlns="http://schemas.microsoft.com/office/spreadsheetml/2009/9/main" objectType="Spin" dx="35" fmlaLink="$S$12" max="1000" page="10" val="345"/>
</file>

<file path=xl/ctrlProps/ctrlProp21.xml><?xml version="1.0" encoding="utf-8"?>
<formControlPr xmlns="http://schemas.microsoft.com/office/spreadsheetml/2009/9/main" objectType="Spin" dx="35" fmlaLink="$S$18" max="1000" page="10" val="462"/>
</file>

<file path=xl/ctrlProps/ctrlProp22.xml><?xml version="1.0" encoding="utf-8"?>
<formControlPr xmlns="http://schemas.microsoft.com/office/spreadsheetml/2009/9/main" objectType="Spin" dx="35" fmlaLink="$S$19" max="1000" page="10" val="462"/>
</file>

<file path=xl/ctrlProps/ctrlProp23.xml><?xml version="1.0" encoding="utf-8"?>
<formControlPr xmlns="http://schemas.microsoft.com/office/spreadsheetml/2009/9/main" objectType="Spin" dx="35" fmlaLink="$S$25" max="1000" page="10" val="563"/>
</file>

<file path=xl/ctrlProps/ctrlProp24.xml><?xml version="1.0" encoding="utf-8"?>
<formControlPr xmlns="http://schemas.microsoft.com/office/spreadsheetml/2009/9/main" objectType="Spin" dx="35" fmlaLink="$S$26" max="1000" page="10" val="563"/>
</file>

<file path=xl/ctrlProps/ctrlProp25.xml><?xml version="1.0" encoding="utf-8"?>
<formControlPr xmlns="http://schemas.microsoft.com/office/spreadsheetml/2009/9/main" objectType="Scroll" dx="31" fmlaLink="#REF!" horiz="1" max="3242" page="10" val="1799"/>
</file>

<file path=xl/ctrlProps/ctrlProp26.xml><?xml version="1.0" encoding="utf-8"?>
<formControlPr xmlns="http://schemas.microsoft.com/office/spreadsheetml/2009/9/main" objectType="Scroll" dx="31" fmlaLink="#REF!" horiz="1" max="6809" page="10" val="2455"/>
</file>

<file path=xl/ctrlProps/ctrlProp27.xml><?xml version="1.0" encoding="utf-8"?>
<formControlPr xmlns="http://schemas.microsoft.com/office/spreadsheetml/2009/9/main" objectType="Scroll" dx="31" fmlaLink="#REF!" horiz="1" max="5316" page="10" val="1718"/>
</file>

<file path=xl/ctrlProps/ctrlProp28.xml><?xml version="1.0" encoding="utf-8"?>
<formControlPr xmlns="http://schemas.microsoft.com/office/spreadsheetml/2009/9/main" objectType="Scroll" dx="31" fmlaLink="#REF!" horiz="1" max="9726" page="10" val="3934"/>
</file>

<file path=xl/ctrlProps/ctrlProp29.xml><?xml version="1.0" encoding="utf-8"?>
<formControlPr xmlns="http://schemas.microsoft.com/office/spreadsheetml/2009/9/main" objectType="Spin" dx="35" fmlaLink="$S$4" max="1000" page="10" val="100"/>
</file>

<file path=xl/ctrlProps/ctrlProp3.xml><?xml version="1.0" encoding="utf-8"?>
<formControlPr xmlns="http://schemas.microsoft.com/office/spreadsheetml/2009/9/main" objectType="Scroll" dx="31" fmlaLink="#REF!" horiz="1" max="5316" page="10" val="1718"/>
</file>

<file path=xl/ctrlProps/ctrlProp30.xml><?xml version="1.0" encoding="utf-8"?>
<formControlPr xmlns="http://schemas.microsoft.com/office/spreadsheetml/2009/9/main" objectType="Spin" dx="35" fmlaLink="$S$5" max="1000" page="10" val="100"/>
</file>

<file path=xl/ctrlProps/ctrlProp31.xml><?xml version="1.0" encoding="utf-8"?>
<formControlPr xmlns="http://schemas.microsoft.com/office/spreadsheetml/2009/9/main" objectType="Spin" dx="35" fmlaLink="$S$11" max="1000" page="10" val="355"/>
</file>

<file path=xl/ctrlProps/ctrlProp32.xml><?xml version="1.0" encoding="utf-8"?>
<formControlPr xmlns="http://schemas.microsoft.com/office/spreadsheetml/2009/9/main" objectType="Spin" dx="35" fmlaLink="$S$12" max="1000" page="10" val="428"/>
</file>

<file path=xl/ctrlProps/ctrlProp33.xml><?xml version="1.0" encoding="utf-8"?>
<formControlPr xmlns="http://schemas.microsoft.com/office/spreadsheetml/2009/9/main" objectType="Spin" dx="35" fmlaLink="$S$18" max="1000" page="10" val="442"/>
</file>

<file path=xl/ctrlProps/ctrlProp34.xml><?xml version="1.0" encoding="utf-8"?>
<formControlPr xmlns="http://schemas.microsoft.com/office/spreadsheetml/2009/9/main" objectType="Spin" dx="35" fmlaLink="$S$19" max="1000" page="10" val="498"/>
</file>

<file path=xl/ctrlProps/ctrlProp35.xml><?xml version="1.0" encoding="utf-8"?>
<formControlPr xmlns="http://schemas.microsoft.com/office/spreadsheetml/2009/9/main" objectType="Spin" dx="35" fmlaLink="$S$25" max="1000" page="10" val="570"/>
</file>

<file path=xl/ctrlProps/ctrlProp36.xml><?xml version="1.0" encoding="utf-8"?>
<formControlPr xmlns="http://schemas.microsoft.com/office/spreadsheetml/2009/9/main" objectType="Spin" dx="35" fmlaLink="$S$26" max="1000" page="10" val="619"/>
</file>

<file path=xl/ctrlProps/ctrlProp37.xml><?xml version="1.0" encoding="utf-8"?>
<formControlPr xmlns="http://schemas.microsoft.com/office/spreadsheetml/2009/9/main" objectType="Scroll" dx="31" fmlaLink="#REF!" horiz="1" max="3242" page="10" val="1799"/>
</file>

<file path=xl/ctrlProps/ctrlProp38.xml><?xml version="1.0" encoding="utf-8"?>
<formControlPr xmlns="http://schemas.microsoft.com/office/spreadsheetml/2009/9/main" objectType="Scroll" dx="31" fmlaLink="#REF!" horiz="1" max="6809" page="10" val="2455"/>
</file>

<file path=xl/ctrlProps/ctrlProp39.xml><?xml version="1.0" encoding="utf-8"?>
<formControlPr xmlns="http://schemas.microsoft.com/office/spreadsheetml/2009/9/main" objectType="Scroll" dx="31" fmlaLink="#REF!" horiz="1" max="5316" page="10" val="1718"/>
</file>

<file path=xl/ctrlProps/ctrlProp4.xml><?xml version="1.0" encoding="utf-8"?>
<formControlPr xmlns="http://schemas.microsoft.com/office/spreadsheetml/2009/9/main" objectType="Scroll" dx="31" fmlaLink="#REF!" horiz="1" max="9726" page="10" val="3934"/>
</file>

<file path=xl/ctrlProps/ctrlProp40.xml><?xml version="1.0" encoding="utf-8"?>
<formControlPr xmlns="http://schemas.microsoft.com/office/spreadsheetml/2009/9/main" objectType="Scroll" dx="31" fmlaLink="#REF!" horiz="1" max="9726" page="10" val="3934"/>
</file>

<file path=xl/ctrlProps/ctrlProp41.xml><?xml version="1.0" encoding="utf-8"?>
<formControlPr xmlns="http://schemas.microsoft.com/office/spreadsheetml/2009/9/main" objectType="Spin" dx="35" fmlaLink="$S$4" max="1000" page="10" val="100"/>
</file>

<file path=xl/ctrlProps/ctrlProp42.xml><?xml version="1.0" encoding="utf-8"?>
<formControlPr xmlns="http://schemas.microsoft.com/office/spreadsheetml/2009/9/main" objectType="Spin" dx="35" fmlaLink="$S$5" max="1000" page="10" val="100"/>
</file>

<file path=xl/ctrlProps/ctrlProp43.xml><?xml version="1.0" encoding="utf-8"?>
<formControlPr xmlns="http://schemas.microsoft.com/office/spreadsheetml/2009/9/main" objectType="Spin" dx="35" fmlaLink="$S$11" max="1000" page="10" val="356"/>
</file>

<file path=xl/ctrlProps/ctrlProp44.xml><?xml version="1.0" encoding="utf-8"?>
<formControlPr xmlns="http://schemas.microsoft.com/office/spreadsheetml/2009/9/main" objectType="Spin" dx="35" fmlaLink="$S$12" max="1000" page="10" val="356"/>
</file>

<file path=xl/ctrlProps/ctrlProp45.xml><?xml version="1.0" encoding="utf-8"?>
<formControlPr xmlns="http://schemas.microsoft.com/office/spreadsheetml/2009/9/main" objectType="Spin" dx="35" fmlaLink="$S$18" max="1000" page="10" val="442"/>
</file>

<file path=xl/ctrlProps/ctrlProp46.xml><?xml version="1.0" encoding="utf-8"?>
<formControlPr xmlns="http://schemas.microsoft.com/office/spreadsheetml/2009/9/main" objectType="Spin" dx="35" fmlaLink="$S$19" max="1000" page="10" val="441"/>
</file>

<file path=xl/ctrlProps/ctrlProp47.xml><?xml version="1.0" encoding="utf-8"?>
<formControlPr xmlns="http://schemas.microsoft.com/office/spreadsheetml/2009/9/main" objectType="Spin" dx="35" fmlaLink="$S$25" max="1000" page="10" val="570"/>
</file>

<file path=xl/ctrlProps/ctrlProp48.xml><?xml version="1.0" encoding="utf-8"?>
<formControlPr xmlns="http://schemas.microsoft.com/office/spreadsheetml/2009/9/main" objectType="Spin" dx="35" fmlaLink="$S$26" max="1000" page="10" val="571"/>
</file>

<file path=xl/ctrlProps/ctrlProp5.xml><?xml version="1.0" encoding="utf-8"?>
<formControlPr xmlns="http://schemas.microsoft.com/office/spreadsheetml/2009/9/main" objectType="Spin" dx="35" fmlaLink="$S$4" max="1000" page="10" val="100"/>
</file>

<file path=xl/ctrlProps/ctrlProp6.xml><?xml version="1.0" encoding="utf-8"?>
<formControlPr xmlns="http://schemas.microsoft.com/office/spreadsheetml/2009/9/main" objectType="Spin" dx="35" fmlaLink="$S$5" max="1000" page="10" val="100"/>
</file>

<file path=xl/ctrlProps/ctrlProp7.xml><?xml version="1.0" encoding="utf-8"?>
<formControlPr xmlns="http://schemas.microsoft.com/office/spreadsheetml/2009/9/main" objectType="Spin" dx="35" fmlaLink="$S$11" max="1000" page="10" val="339"/>
</file>

<file path=xl/ctrlProps/ctrlProp8.xml><?xml version="1.0" encoding="utf-8"?>
<formControlPr xmlns="http://schemas.microsoft.com/office/spreadsheetml/2009/9/main" objectType="Spin" dx="35" fmlaLink="$S$12" max="1000" page="10" val="414"/>
</file>

<file path=xl/ctrlProps/ctrlProp9.xml><?xml version="1.0" encoding="utf-8"?>
<formControlPr xmlns="http://schemas.microsoft.com/office/spreadsheetml/2009/9/main" objectType="Spin" dx="35" fmlaLink="$S$18" max="1000" page="10" val="45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2289" name="Scroll Bar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2290" name="Scroll Bar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2291" name="Scroll Bar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2292" name="Scroll Bar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2293" name="Spinner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2294" name="Spinner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2295" name="Spinner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2296" name="Spinner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2297" name="Spinner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2298" name="Spinner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2299" name="Spinner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2300" name="Spinner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3313" name="Scroll Bar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3314" name="Scroll Bar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3315" name="Scroll Bar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5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3316" name="Scroll Bar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5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3317" name="Spinner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5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3318" name="Spinner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5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3319" name="Spinner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5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3320" name="Spinner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5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3321" name="Spinner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5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3322" name="Spinner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5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3323" name="Spinner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5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3324" name="Spinner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5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4337" name="Scroll Bar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4338" name="Scroll Bar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4339" name="Scroll Bar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4340" name="Scroll Bar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4341" name="Spinner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6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4342" name="Spinner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6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4343" name="Spinner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6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4344" name="Spinner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6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4345" name="Spinner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6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4346" name="Spinner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6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4347" name="Spinner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6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4348" name="Spinner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6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685800</xdr:colOff>
          <xdr:row>24</xdr:row>
          <xdr:rowOff>152400</xdr:rowOff>
        </xdr:to>
        <xdr:sp macro="" textlink="">
          <xdr:nvSpPr>
            <xdr:cNvPr id="15361" name="Scroll Bar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9525</xdr:rowOff>
        </xdr:from>
        <xdr:to>
          <xdr:col>15</xdr:col>
          <xdr:colOff>685800</xdr:colOff>
          <xdr:row>25</xdr:row>
          <xdr:rowOff>152400</xdr:rowOff>
        </xdr:to>
        <xdr:sp macro="" textlink="">
          <xdr:nvSpPr>
            <xdr:cNvPr id="15362" name="Scroll Bar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26</xdr:row>
          <xdr:rowOff>9525</xdr:rowOff>
        </xdr:from>
        <xdr:to>
          <xdr:col>15</xdr:col>
          <xdr:colOff>685800</xdr:colOff>
          <xdr:row>26</xdr:row>
          <xdr:rowOff>152400</xdr:rowOff>
        </xdr:to>
        <xdr:sp macro="" textlink="">
          <xdr:nvSpPr>
            <xdr:cNvPr id="15363" name="Scroll Bar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7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9525</xdr:rowOff>
        </xdr:from>
        <xdr:to>
          <xdr:col>15</xdr:col>
          <xdr:colOff>685800</xdr:colOff>
          <xdr:row>27</xdr:row>
          <xdr:rowOff>152400</xdr:rowOff>
        </xdr:to>
        <xdr:sp macro="" textlink="">
          <xdr:nvSpPr>
            <xdr:cNvPr id="15364" name="Scroll Bar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7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3</xdr:row>
          <xdr:rowOff>9525</xdr:rowOff>
        </xdr:from>
        <xdr:to>
          <xdr:col>16</xdr:col>
          <xdr:colOff>0</xdr:colOff>
          <xdr:row>5</xdr:row>
          <xdr:rowOff>171450</xdr:rowOff>
        </xdr:to>
        <xdr:sp macro="" textlink="">
          <xdr:nvSpPr>
            <xdr:cNvPr id="15365" name="Spinner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7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6</xdr:row>
          <xdr:rowOff>19050</xdr:rowOff>
        </xdr:from>
        <xdr:to>
          <xdr:col>16</xdr:col>
          <xdr:colOff>0</xdr:colOff>
          <xdr:row>8</xdr:row>
          <xdr:rowOff>180975</xdr:rowOff>
        </xdr:to>
        <xdr:sp macro="" textlink="">
          <xdr:nvSpPr>
            <xdr:cNvPr id="15366" name="Spinner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7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10</xdr:row>
          <xdr:rowOff>9525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367" name="Spinner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7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19050</xdr:rowOff>
        </xdr:from>
        <xdr:to>
          <xdr:col>16</xdr:col>
          <xdr:colOff>0</xdr:colOff>
          <xdr:row>15</xdr:row>
          <xdr:rowOff>180975</xdr:rowOff>
        </xdr:to>
        <xdr:sp macro="" textlink="">
          <xdr:nvSpPr>
            <xdr:cNvPr id="15368" name="Spinner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7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9525</xdr:rowOff>
        </xdr:from>
        <xdr:to>
          <xdr:col>16</xdr:col>
          <xdr:colOff>0</xdr:colOff>
          <xdr:row>19</xdr:row>
          <xdr:rowOff>171450</xdr:rowOff>
        </xdr:to>
        <xdr:sp macro="" textlink="">
          <xdr:nvSpPr>
            <xdr:cNvPr id="15369" name="Spinner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7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20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370" name="Spinner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7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24</xdr:row>
          <xdr:rowOff>9525</xdr:rowOff>
        </xdr:from>
        <xdr:to>
          <xdr:col>16</xdr:col>
          <xdr:colOff>0</xdr:colOff>
          <xdr:row>26</xdr:row>
          <xdr:rowOff>171450</xdr:rowOff>
        </xdr:to>
        <xdr:sp macro="" textlink="">
          <xdr:nvSpPr>
            <xdr:cNvPr id="15371" name="Spinner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7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27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372" name="Spinner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7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PSERVER\Folder%20Redirection\Kyled\Desktop\Renewal%20Report%20Cal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Report "/>
      <sheetName val="All Kaiser Financial"/>
      <sheetName val="Kaiser Only Rate Split"/>
      <sheetName val="Kaiser Only Monthly"/>
      <sheetName val="All Regence Financial"/>
      <sheetName val="Regence Only Monthly"/>
      <sheetName val="Regence &amp; Kaiser Financial"/>
      <sheetName val="Regence and Kaiser Monthly"/>
      <sheetName val="Financial Analysis"/>
      <sheetName val="Current Trust PPO"/>
      <sheetName val="Renewal Trust PPO"/>
      <sheetName val="All Regence"/>
      <sheetName val="All Kaiser"/>
      <sheetName val="Regence and Kaiser"/>
    </sheetNames>
    <sheetDataSet>
      <sheetData sheetId="0"/>
      <sheetData sheetId="1"/>
      <sheetData sheetId="2"/>
      <sheetData sheetId="3"/>
      <sheetData sheetId="4"/>
      <sheetData sheetId="5">
        <row r="2">
          <cell r="O2">
            <v>0</v>
          </cell>
        </row>
      </sheetData>
      <sheetData sheetId="6"/>
      <sheetData sheetId="7"/>
      <sheetData sheetId="8">
        <row r="12">
          <cell r="E12">
            <v>523296</v>
          </cell>
        </row>
      </sheetData>
      <sheetData sheetId="9">
        <row r="44">
          <cell r="D44">
            <v>108504</v>
          </cell>
        </row>
      </sheetData>
      <sheetData sheetId="10">
        <row r="44">
          <cell r="D44">
            <v>108504</v>
          </cell>
        </row>
      </sheetData>
      <sheetData sheetId="11">
        <row r="44">
          <cell r="D44">
            <v>80785.170000000013</v>
          </cell>
        </row>
      </sheetData>
      <sheetData sheetId="12">
        <row r="44">
          <cell r="D44">
            <v>82372.968000000023</v>
          </cell>
        </row>
      </sheetData>
      <sheetData sheetId="13">
        <row r="44">
          <cell r="D44">
            <v>92142.690000000017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2160F-F581-445D-B6D3-921AF2943AAF}">
  <dimension ref="A1:AG33"/>
  <sheetViews>
    <sheetView showGridLines="0" zoomScale="85" zoomScaleNormal="85" zoomScaleSheetLayoutView="100" workbookViewId="0">
      <selection activeCell="C1" sqref="A1:Y11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6" width="11.5" style="1" hidden="1" customWidth="1"/>
    <col min="7" max="9" width="11.5" style="1" customWidth="1"/>
    <col min="10" max="13" width="12.125" style="1" hidden="1" customWidth="1"/>
    <col min="14" max="17" width="12.125" style="1" customWidth="1"/>
    <col min="18" max="21" width="12.125" style="1" hidden="1" customWidth="1"/>
    <col min="22" max="25" width="12.125" style="1" customWidth="1"/>
    <col min="26" max="26" width="8.125" style="17" customWidth="1"/>
    <col min="27" max="27" width="8.375" style="17" customWidth="1"/>
    <col min="28" max="31" width="6.375" style="17" customWidth="1"/>
    <col min="32" max="33" width="6.375" style="17"/>
    <col min="34" max="16384" width="6.375" style="1"/>
  </cols>
  <sheetData>
    <row r="1" spans="1:33" ht="18.75">
      <c r="A1" s="2"/>
      <c r="B1" s="3"/>
      <c r="C1" s="4"/>
      <c r="D1" s="178" t="s">
        <v>13</v>
      </c>
      <c r="E1" s="179"/>
      <c r="F1" s="180"/>
      <c r="G1" s="178" t="s">
        <v>14</v>
      </c>
      <c r="H1" s="179"/>
      <c r="I1" s="180"/>
      <c r="J1" s="178" t="s">
        <v>31</v>
      </c>
      <c r="K1" s="179"/>
      <c r="L1" s="179"/>
      <c r="M1" s="180"/>
      <c r="N1" s="178" t="s">
        <v>32</v>
      </c>
      <c r="O1" s="179"/>
      <c r="P1" s="179"/>
      <c r="Q1" s="180"/>
      <c r="R1" s="178" t="s">
        <v>33</v>
      </c>
      <c r="S1" s="179"/>
      <c r="T1" s="179"/>
      <c r="U1" s="180"/>
      <c r="V1" s="178" t="s">
        <v>34</v>
      </c>
      <c r="W1" s="179"/>
      <c r="X1" s="179"/>
      <c r="Y1" s="180"/>
    </row>
    <row r="2" spans="1:33">
      <c r="A2" s="29"/>
      <c r="B2" s="184" t="s">
        <v>2</v>
      </c>
      <c r="C2" s="184"/>
      <c r="D2" s="158" t="s">
        <v>17</v>
      </c>
      <c r="E2" s="31" t="s">
        <v>15</v>
      </c>
      <c r="F2" s="30" t="s">
        <v>16</v>
      </c>
      <c r="G2" s="158" t="s">
        <v>17</v>
      </c>
      <c r="H2" s="31" t="s">
        <v>15</v>
      </c>
      <c r="I2" s="30" t="s">
        <v>16</v>
      </c>
      <c r="J2" s="150" t="s">
        <v>15</v>
      </c>
      <c r="K2" s="5" t="s">
        <v>16</v>
      </c>
      <c r="L2" s="136" t="s">
        <v>24</v>
      </c>
      <c r="M2" s="137" t="s">
        <v>5</v>
      </c>
      <c r="N2" s="150" t="s">
        <v>15</v>
      </c>
      <c r="O2" s="5" t="s">
        <v>16</v>
      </c>
      <c r="P2" s="136" t="s">
        <v>24</v>
      </c>
      <c r="Q2" s="137" t="s">
        <v>5</v>
      </c>
      <c r="R2" s="150" t="s">
        <v>15</v>
      </c>
      <c r="S2" s="5" t="s">
        <v>16</v>
      </c>
      <c r="T2" s="136" t="s">
        <v>24</v>
      </c>
      <c r="U2" s="137" t="s">
        <v>5</v>
      </c>
      <c r="V2" s="150" t="s">
        <v>15</v>
      </c>
      <c r="W2" s="5" t="s">
        <v>16</v>
      </c>
      <c r="X2" s="136" t="s">
        <v>24</v>
      </c>
      <c r="Y2" s="137" t="s">
        <v>5</v>
      </c>
    </row>
    <row r="3" spans="1:33">
      <c r="A3" s="6" t="s">
        <v>25</v>
      </c>
      <c r="B3" s="134"/>
      <c r="C3" s="157"/>
      <c r="D3" s="185"/>
      <c r="E3" s="186"/>
      <c r="F3" s="187"/>
      <c r="G3" s="188"/>
      <c r="H3" s="189"/>
      <c r="I3" s="190"/>
      <c r="J3" s="151"/>
      <c r="K3" s="130"/>
      <c r="L3" s="130"/>
      <c r="M3" s="7"/>
      <c r="N3" s="151"/>
      <c r="O3" s="130"/>
      <c r="P3" s="130"/>
      <c r="Q3" s="7"/>
      <c r="R3" s="151"/>
      <c r="S3" s="130"/>
      <c r="T3" s="130"/>
      <c r="U3" s="7"/>
      <c r="V3" s="151"/>
      <c r="W3" s="130"/>
      <c r="X3" s="130"/>
      <c r="Y3" s="7"/>
    </row>
    <row r="4" spans="1:33">
      <c r="A4" s="8" t="s">
        <v>3</v>
      </c>
      <c r="B4" s="9"/>
      <c r="C4" s="10">
        <v>120</v>
      </c>
      <c r="D4" s="152">
        <v>874.97</v>
      </c>
      <c r="E4" s="23">
        <f>D4-F4</f>
        <v>802.18000000000006</v>
      </c>
      <c r="F4" s="133">
        <v>72.790000000000006</v>
      </c>
      <c r="G4" s="152">
        <v>956.55</v>
      </c>
      <c r="H4" s="23">
        <f>G4-I4</f>
        <v>852.32999999999993</v>
      </c>
      <c r="I4" s="133">
        <v>104.22</v>
      </c>
      <c r="J4" s="152">
        <f>$G4-K4</f>
        <v>860.89499999999998</v>
      </c>
      <c r="K4" s="24">
        <f>($G4*10%)</f>
        <v>95.655000000000001</v>
      </c>
      <c r="L4" s="132">
        <f>K4-$I4</f>
        <v>-8.5649999999999977</v>
      </c>
      <c r="M4" s="138">
        <f>($K4-$I4)/$I4</f>
        <v>-8.2181922855497969E-2</v>
      </c>
      <c r="N4" s="152">
        <f>$G4-O4</f>
        <v>860.89499999999998</v>
      </c>
      <c r="O4" s="24">
        <f>($G4*10%)</f>
        <v>95.655000000000001</v>
      </c>
      <c r="P4" s="132">
        <f>O4-$I4</f>
        <v>-8.5649999999999977</v>
      </c>
      <c r="Q4" s="138">
        <f>(O4-I4)/I4</f>
        <v>-8.2181922855497969E-2</v>
      </c>
      <c r="R4" s="152">
        <f>$G4-S4</f>
        <v>908.72249999999997</v>
      </c>
      <c r="S4" s="24">
        <f>($G4*5%)</f>
        <v>47.827500000000001</v>
      </c>
      <c r="T4" s="132">
        <f>S4-$I4</f>
        <v>-56.392499999999998</v>
      </c>
      <c r="U4" s="138">
        <f>(S4-I4)/$I4</f>
        <v>-0.54109096142774893</v>
      </c>
      <c r="V4" s="152">
        <f>$G4-W4</f>
        <v>908.72249999999997</v>
      </c>
      <c r="W4" s="24">
        <f>($G4*5%)</f>
        <v>47.827500000000001</v>
      </c>
      <c r="X4" s="132">
        <f>W4-$I4</f>
        <v>-56.392499999999998</v>
      </c>
      <c r="Y4" s="138">
        <f>(W4-I4)/I4</f>
        <v>-0.54109096142774893</v>
      </c>
      <c r="Z4" s="140"/>
      <c r="AA4" s="32"/>
      <c r="AF4" s="32"/>
      <c r="AG4" s="32"/>
    </row>
    <row r="5" spans="1:33">
      <c r="A5" s="8" t="s">
        <v>8</v>
      </c>
      <c r="B5" s="9"/>
      <c r="C5" s="10">
        <v>98</v>
      </c>
      <c r="D5" s="152">
        <v>1838.61</v>
      </c>
      <c r="E5" s="23">
        <f t="shared" ref="E5:E7" si="0">D5-F5</f>
        <v>1589.57</v>
      </c>
      <c r="F5" s="133">
        <v>249.04</v>
      </c>
      <c r="G5" s="152">
        <v>2010.08</v>
      </c>
      <c r="H5" s="23">
        <f t="shared" ref="H5:H7" si="1">G5-I5</f>
        <v>1695.1</v>
      </c>
      <c r="I5" s="133">
        <v>314.98</v>
      </c>
      <c r="J5" s="152">
        <f t="shared" ref="J5:J7" si="2">$G5-K5</f>
        <v>1756.3954999999999</v>
      </c>
      <c r="K5" s="24">
        <f>((G5-$G$4)*15%)+$K$4</f>
        <v>253.68449999999999</v>
      </c>
      <c r="L5" s="132">
        <f t="shared" ref="L5:L7" si="3">K5-$I5</f>
        <v>-61.295500000000033</v>
      </c>
      <c r="M5" s="138">
        <f t="shared" ref="M5:M7" si="4">($K5-$I5)/$I5</f>
        <v>-0.19460124452346189</v>
      </c>
      <c r="N5" s="152">
        <f>$G5-O5</f>
        <v>1703.7190000000001</v>
      </c>
      <c r="O5" s="24">
        <f>((G5-$G$4)*20%)+$O$4</f>
        <v>306.36099999999999</v>
      </c>
      <c r="P5" s="132">
        <f t="shared" ref="P5:P7" si="5">O5-$I5</f>
        <v>-8.6190000000000282</v>
      </c>
      <c r="Q5" s="138">
        <f t="shared" ref="Q5:Q7" si="6">(O5-I5)/I5</f>
        <v>-2.7363642136008722E-2</v>
      </c>
      <c r="R5" s="152">
        <f>$G5-S5</f>
        <v>1804.223</v>
      </c>
      <c r="S5" s="24">
        <f>((G5-$G$4)*15%)+$S$4</f>
        <v>205.85699999999997</v>
      </c>
      <c r="T5" s="132">
        <f t="shared" ref="T5:T7" si="7">S5-$I5</f>
        <v>-109.12300000000005</v>
      </c>
      <c r="U5" s="138">
        <f t="shared" ref="U5:U7" si="8">(S5-I5)/$I5</f>
        <v>-0.34644421868055125</v>
      </c>
      <c r="V5" s="152">
        <f t="shared" ref="V5:V7" si="9">$G5-W5</f>
        <v>1751.5464999999999</v>
      </c>
      <c r="W5" s="24">
        <f>((G5-$G$4)*20%)+$W$4</f>
        <v>258.5335</v>
      </c>
      <c r="X5" s="132">
        <f>W5-$I5</f>
        <v>-56.446500000000015</v>
      </c>
      <c r="Y5" s="138">
        <f>(W5-I5)/I5</f>
        <v>-0.179206616293098</v>
      </c>
      <c r="Z5" s="140"/>
      <c r="AA5" s="18"/>
      <c r="AF5" s="32"/>
      <c r="AG5" s="32"/>
    </row>
    <row r="6" spans="1:33">
      <c r="A6" s="8" t="s">
        <v>9</v>
      </c>
      <c r="B6" s="9"/>
      <c r="C6" s="10">
        <v>26</v>
      </c>
      <c r="D6" s="152">
        <v>1576.05</v>
      </c>
      <c r="E6" s="23">
        <f t="shared" si="0"/>
        <v>1374.98</v>
      </c>
      <c r="F6" s="133">
        <v>201.07</v>
      </c>
      <c r="G6" s="152">
        <v>1723.03</v>
      </c>
      <c r="H6" s="23">
        <f t="shared" si="1"/>
        <v>1465.42</v>
      </c>
      <c r="I6" s="133">
        <v>257.61</v>
      </c>
      <c r="J6" s="152">
        <f t="shared" si="2"/>
        <v>1512.403</v>
      </c>
      <c r="K6" s="24">
        <f>((G6-$G$4)*15%)+$K$4</f>
        <v>210.62700000000001</v>
      </c>
      <c r="L6" s="132">
        <f t="shared" si="3"/>
        <v>-46.983000000000004</v>
      </c>
      <c r="M6" s="138">
        <f t="shared" si="4"/>
        <v>-0.18238034237801329</v>
      </c>
      <c r="N6" s="152">
        <f>$G6-O6</f>
        <v>1474.079</v>
      </c>
      <c r="O6" s="24">
        <f>((G6-$G$4)*20%)+$O$4</f>
        <v>248.95100000000002</v>
      </c>
      <c r="P6" s="132">
        <f t="shared" si="5"/>
        <v>-8.6589999999999918</v>
      </c>
      <c r="Q6" s="138">
        <f t="shared" si="6"/>
        <v>-3.3612825589068716E-2</v>
      </c>
      <c r="R6" s="152">
        <f t="shared" ref="R6:R7" si="10">$G6-S6</f>
        <v>1560.2304999999999</v>
      </c>
      <c r="S6" s="24">
        <f>((G6-$G$4)*15%)+$S$4</f>
        <v>162.79949999999999</v>
      </c>
      <c r="T6" s="132">
        <f t="shared" si="7"/>
        <v>-94.810500000000019</v>
      </c>
      <c r="U6" s="138">
        <f t="shared" si="8"/>
        <v>-0.36803889600558992</v>
      </c>
      <c r="V6" s="152">
        <f t="shared" si="9"/>
        <v>1521.9065000000001</v>
      </c>
      <c r="W6" s="24">
        <f>((G6-$G$4)*20%)+$W$4</f>
        <v>201.12350000000004</v>
      </c>
      <c r="X6" s="132">
        <f>W6-$I6</f>
        <v>-56.486499999999978</v>
      </c>
      <c r="Y6" s="138">
        <f>(W6-I6)/I6</f>
        <v>-0.21927137921664522</v>
      </c>
      <c r="Z6" s="139"/>
      <c r="AA6" s="32"/>
      <c r="AF6" s="32"/>
      <c r="AG6" s="32"/>
    </row>
    <row r="7" spans="1:33">
      <c r="A7" s="8" t="s">
        <v>10</v>
      </c>
      <c r="B7" s="9"/>
      <c r="C7" s="10">
        <v>190</v>
      </c>
      <c r="D7" s="152">
        <v>2539.1999999999998</v>
      </c>
      <c r="E7" s="23">
        <f t="shared" si="0"/>
        <v>2162.29</v>
      </c>
      <c r="F7" s="133">
        <v>376.91</v>
      </c>
      <c r="G7" s="152">
        <v>2776.01</v>
      </c>
      <c r="H7" s="23">
        <f t="shared" si="1"/>
        <v>2308.04</v>
      </c>
      <c r="I7" s="133">
        <v>467.97</v>
      </c>
      <c r="J7" s="152">
        <f t="shared" si="2"/>
        <v>2407.4360000000001</v>
      </c>
      <c r="K7" s="24">
        <f>((G7-$G$4)*15%)+$K$4</f>
        <v>368.57400000000007</v>
      </c>
      <c r="L7" s="132">
        <f t="shared" si="3"/>
        <v>-99.395999999999958</v>
      </c>
      <c r="M7" s="138">
        <f t="shared" si="4"/>
        <v>-0.21239823065581118</v>
      </c>
      <c r="N7" s="152">
        <f>$G7-O7</f>
        <v>2316.4630000000002</v>
      </c>
      <c r="O7" s="24">
        <f>((G7-$G$4)*20%)+$O$4</f>
        <v>459.54700000000003</v>
      </c>
      <c r="P7" s="132">
        <f t="shared" si="5"/>
        <v>-8.4230000000000018</v>
      </c>
      <c r="Q7" s="138">
        <f t="shared" si="6"/>
        <v>-1.7999017031006263E-2</v>
      </c>
      <c r="R7" s="152">
        <f t="shared" si="10"/>
        <v>2455.2635</v>
      </c>
      <c r="S7" s="24">
        <f>((G7-$G$4)*15%)+$S$4</f>
        <v>320.74650000000003</v>
      </c>
      <c r="T7" s="132">
        <f t="shared" si="7"/>
        <v>-147.2235</v>
      </c>
      <c r="U7" s="138">
        <f t="shared" si="8"/>
        <v>-0.31460029489069813</v>
      </c>
      <c r="V7" s="152">
        <f t="shared" si="9"/>
        <v>2364.2905000000001</v>
      </c>
      <c r="W7" s="24">
        <f>((G7-$G$4)*20%)+$W$4</f>
        <v>411.71950000000004</v>
      </c>
      <c r="X7" s="132">
        <f>W7-$I7</f>
        <v>-56.250499999999988</v>
      </c>
      <c r="Y7" s="138">
        <f>(W7-I7)/I7</f>
        <v>-0.12020108126589309</v>
      </c>
      <c r="Z7" s="139"/>
      <c r="AA7" s="32"/>
      <c r="AF7" s="32"/>
      <c r="AG7" s="32"/>
    </row>
    <row r="8" spans="1:33">
      <c r="A8" s="11" t="s">
        <v>11</v>
      </c>
      <c r="B8" s="9"/>
      <c r="C8" s="135">
        <f>SUM(C4:C7)</f>
        <v>434</v>
      </c>
      <c r="D8" s="153">
        <f t="shared" ref="D8:K8" si="11">(D4*$C4)+(D5*$C5)+(D6*$C6)+(D7*$C7)</f>
        <v>808605.48</v>
      </c>
      <c r="E8" s="25">
        <f t="shared" si="11"/>
        <v>698624.04</v>
      </c>
      <c r="F8" s="159">
        <f t="shared" si="11"/>
        <v>109981.44</v>
      </c>
      <c r="G8" s="153">
        <f t="shared" si="11"/>
        <v>884014.52</v>
      </c>
      <c r="H8" s="25">
        <f t="shared" si="11"/>
        <v>745027.91999999993</v>
      </c>
      <c r="I8" s="159">
        <f t="shared" si="11"/>
        <v>138986.6</v>
      </c>
      <c r="J8" s="153">
        <f t="shared" si="11"/>
        <v>772169.47699999996</v>
      </c>
      <c r="K8" s="128">
        <f t="shared" si="11"/>
        <v>111845.04300000001</v>
      </c>
      <c r="L8" s="131"/>
      <c r="M8" s="138"/>
      <c r="N8" s="153">
        <f>(N4*$C4)+(N5*$C5)+(N6*$C6)+(N7*$C7)</f>
        <v>748725.88599999994</v>
      </c>
      <c r="O8" s="128">
        <f>(O4*$C4)+(O5*$C5)+(O6*$C6)+(O7*$C7)</f>
        <v>135288.63400000002</v>
      </c>
      <c r="P8" s="131"/>
      <c r="Q8" s="138"/>
      <c r="R8" s="153">
        <f>(R4*$C4)+(R5*$C5)+(R6*$C6)+(R7*$C7)</f>
        <v>792926.61199999996</v>
      </c>
      <c r="S8" s="128">
        <f>(S4*$C4)+(S5*$C5)+(S6*$C6)+(S7*$C7)</f>
        <v>91087.907999999996</v>
      </c>
      <c r="T8" s="131"/>
      <c r="U8" s="138"/>
      <c r="V8" s="153">
        <f>(V4*$C4)+(V5*$C5)+(V6*$C6)+(V7*$C7)</f>
        <v>769483.02099999995</v>
      </c>
      <c r="W8" s="128">
        <f>(W4*$C4)+(W5*$C5)+(W6*$C6)+(W7*$C7)</f>
        <v>114531.49900000001</v>
      </c>
      <c r="X8" s="131"/>
      <c r="Y8" s="138"/>
      <c r="Z8" s="139"/>
      <c r="AA8" s="18"/>
      <c r="AB8" s="18"/>
      <c r="AC8" s="18"/>
      <c r="AD8" s="18"/>
      <c r="AE8" s="18"/>
      <c r="AF8" s="18"/>
    </row>
    <row r="9" spans="1:33">
      <c r="A9" s="172" t="s">
        <v>12</v>
      </c>
      <c r="B9" s="173"/>
      <c r="C9" s="174"/>
      <c r="D9" s="154">
        <f t="shared" ref="D9:K9" si="12">D8*12</f>
        <v>9703265.7599999998</v>
      </c>
      <c r="E9" s="142">
        <f t="shared" si="12"/>
        <v>8383488.4800000004</v>
      </c>
      <c r="F9" s="160">
        <f t="shared" si="12"/>
        <v>1319777.28</v>
      </c>
      <c r="G9" s="154">
        <f t="shared" si="12"/>
        <v>10608174.24</v>
      </c>
      <c r="H9" s="142">
        <f t="shared" si="12"/>
        <v>8940335.0399999991</v>
      </c>
      <c r="I9" s="160">
        <f t="shared" si="12"/>
        <v>1667839.2000000002</v>
      </c>
      <c r="J9" s="154">
        <f t="shared" si="12"/>
        <v>9266033.7239999995</v>
      </c>
      <c r="K9" s="143">
        <f t="shared" si="12"/>
        <v>1342140.5160000001</v>
      </c>
      <c r="L9" s="144"/>
      <c r="M9" s="145"/>
      <c r="N9" s="154">
        <f>N8*12</f>
        <v>8984710.6319999993</v>
      </c>
      <c r="O9" s="143">
        <f>O8*12</f>
        <v>1623463.6080000002</v>
      </c>
      <c r="P9" s="144"/>
      <c r="Q9" s="145"/>
      <c r="R9" s="154">
        <f>R8*12</f>
        <v>9515119.3440000005</v>
      </c>
      <c r="S9" s="143">
        <f>S8*12</f>
        <v>1093054.8959999999</v>
      </c>
      <c r="T9" s="144"/>
      <c r="U9" s="145"/>
      <c r="V9" s="154">
        <f>V8*12</f>
        <v>9233796.2520000003</v>
      </c>
      <c r="W9" s="143">
        <f>W8*12</f>
        <v>1374377.9880000001</v>
      </c>
      <c r="X9" s="144"/>
      <c r="Y9" s="145"/>
      <c r="Z9" s="139"/>
      <c r="AA9" s="18"/>
      <c r="AB9" s="18"/>
      <c r="AC9" s="18"/>
      <c r="AD9" s="18"/>
      <c r="AE9" s="18"/>
      <c r="AF9" s="18"/>
    </row>
    <row r="10" spans="1:33">
      <c r="A10" s="172" t="s">
        <v>29</v>
      </c>
      <c r="B10" s="173"/>
      <c r="C10" s="174"/>
      <c r="D10" s="154"/>
      <c r="E10" s="142"/>
      <c r="F10" s="160"/>
      <c r="G10" s="154"/>
      <c r="H10" s="142"/>
      <c r="I10" s="160"/>
      <c r="J10" s="164">
        <f>(J9-$H$9)/$H$9</f>
        <v>3.6430254855415393E-2</v>
      </c>
      <c r="K10" s="165">
        <f>(K9-$I$9)/$I$9</f>
        <v>-0.1952818257299625</v>
      </c>
      <c r="L10" s="144"/>
      <c r="M10" s="145"/>
      <c r="N10" s="164">
        <f>(N9-$H$9)/$H$9</f>
        <v>4.9635267360181824E-3</v>
      </c>
      <c r="O10" s="165">
        <f>(O9-$I$9)/$I$9</f>
        <v>-2.6606636898808916E-2</v>
      </c>
      <c r="P10" s="144"/>
      <c r="Q10" s="145"/>
      <c r="R10" s="164">
        <f>(R9-$H$9)/$H$9</f>
        <v>6.4291136901285684E-2</v>
      </c>
      <c r="S10" s="165">
        <f>(S9-$I$9)/$I$9</f>
        <v>-0.34462812961825107</v>
      </c>
      <c r="T10" s="144"/>
      <c r="U10" s="145"/>
      <c r="V10" s="164">
        <f>(V9-$H$9)/$H$9</f>
        <v>3.2824408781888477E-2</v>
      </c>
      <c r="W10" s="165">
        <f>(W9-$I$9)/$I$9</f>
        <v>-0.17595294078709747</v>
      </c>
      <c r="X10" s="144"/>
      <c r="Y10" s="145"/>
      <c r="Z10" s="139"/>
      <c r="AA10" s="18"/>
      <c r="AB10" s="18"/>
      <c r="AC10" s="18"/>
      <c r="AD10" s="18"/>
      <c r="AE10" s="18"/>
      <c r="AF10" s="18"/>
    </row>
    <row r="11" spans="1:33">
      <c r="A11" s="172" t="s">
        <v>30</v>
      </c>
      <c r="B11" s="173"/>
      <c r="C11" s="174"/>
      <c r="D11" s="154"/>
      <c r="E11" s="142"/>
      <c r="F11" s="160"/>
      <c r="G11" s="154"/>
      <c r="H11" s="142"/>
      <c r="I11" s="160"/>
      <c r="J11" s="154">
        <f>J9-$H$9</f>
        <v>325698.68400000036</v>
      </c>
      <c r="K11" s="143">
        <f>K9-$I$9</f>
        <v>-325698.68400000012</v>
      </c>
      <c r="L11" s="144"/>
      <c r="M11" s="145"/>
      <c r="N11" s="154">
        <f>N9-$H$9</f>
        <v>44375.592000000179</v>
      </c>
      <c r="O11" s="143">
        <f>O9-$I$9</f>
        <v>-44375.591999999946</v>
      </c>
      <c r="P11" s="144"/>
      <c r="Q11" s="145"/>
      <c r="R11" s="154">
        <f>R9-$H$9</f>
        <v>574784.3040000014</v>
      </c>
      <c r="S11" s="143">
        <f>S9-$I$9</f>
        <v>-574784.30400000024</v>
      </c>
      <c r="T11" s="144"/>
      <c r="U11" s="145"/>
      <c r="V11" s="154">
        <f>V9-$H$9</f>
        <v>293461.21200000122</v>
      </c>
      <c r="W11" s="143">
        <f>W9-$I$9</f>
        <v>-293461.21200000006</v>
      </c>
      <c r="X11" s="144"/>
      <c r="Y11" s="145"/>
      <c r="Z11" s="139"/>
      <c r="AA11" s="18"/>
      <c r="AB11" s="18"/>
      <c r="AC11" s="18"/>
      <c r="AD11" s="18"/>
      <c r="AE11" s="18"/>
      <c r="AF11" s="18"/>
    </row>
    <row r="12" spans="1:33">
      <c r="A12" s="14" t="s">
        <v>27</v>
      </c>
      <c r="B12" s="15"/>
      <c r="C12" s="16"/>
      <c r="D12" s="191"/>
      <c r="E12" s="192"/>
      <c r="F12" s="193"/>
      <c r="G12" s="181"/>
      <c r="H12" s="182"/>
      <c r="I12" s="183"/>
      <c r="J12" s="155"/>
      <c r="K12" s="129"/>
      <c r="L12" s="27"/>
      <c r="M12" s="28"/>
      <c r="N12" s="155"/>
      <c r="O12" s="129"/>
      <c r="P12" s="27"/>
      <c r="Q12" s="28"/>
      <c r="R12" s="155"/>
      <c r="S12" s="129"/>
      <c r="T12" s="27"/>
      <c r="U12" s="28"/>
      <c r="V12" s="155"/>
      <c r="W12" s="129"/>
      <c r="X12" s="27"/>
      <c r="Y12" s="28"/>
      <c r="Z12" s="139"/>
    </row>
    <row r="13" spans="1:33">
      <c r="A13" s="8" t="s">
        <v>3</v>
      </c>
      <c r="B13" s="9"/>
      <c r="C13" s="10">
        <f>C4</f>
        <v>120</v>
      </c>
      <c r="D13" s="152"/>
      <c r="E13" s="23"/>
      <c r="F13" s="133"/>
      <c r="G13" s="152">
        <v>937.53000000000009</v>
      </c>
      <c r="H13" s="23"/>
      <c r="I13" s="133"/>
      <c r="J13" s="152">
        <f>$G13-K13</f>
        <v>843.77700000000004</v>
      </c>
      <c r="K13" s="24">
        <f>($G13*10%)</f>
        <v>93.753000000000014</v>
      </c>
      <c r="L13" s="132">
        <f>K13-$I4</f>
        <v>-10.466999999999985</v>
      </c>
      <c r="M13" s="138">
        <f>($K13-$I4)/$I4</f>
        <v>-0.10043177892918811</v>
      </c>
      <c r="N13" s="152">
        <f>$G13-O13</f>
        <v>843.77700000000004</v>
      </c>
      <c r="O13" s="24">
        <f>($G13*10%)</f>
        <v>93.753000000000014</v>
      </c>
      <c r="P13" s="132">
        <f>O13-$I4</f>
        <v>-10.466999999999985</v>
      </c>
      <c r="Q13" s="138">
        <f>(O13-I4)/I4</f>
        <v>-0.10043177892918811</v>
      </c>
      <c r="R13" s="152">
        <f>$G13-S13</f>
        <v>890.65350000000012</v>
      </c>
      <c r="S13" s="24">
        <f>($G13*5%)</f>
        <v>46.876500000000007</v>
      </c>
      <c r="T13" s="132">
        <f>S13-$I4</f>
        <v>-57.343499999999992</v>
      </c>
      <c r="U13" s="138">
        <f>(S13-I4)/$I4</f>
        <v>-0.5502158894645941</v>
      </c>
      <c r="V13" s="152">
        <f>$G13-W13</f>
        <v>890.65350000000012</v>
      </c>
      <c r="W13" s="24">
        <f>($G13*5%)</f>
        <v>46.876500000000007</v>
      </c>
      <c r="X13" s="132">
        <f>W13-$I4</f>
        <v>-57.343499999999992</v>
      </c>
      <c r="Y13" s="138">
        <f>(W13-I4)/I4</f>
        <v>-0.5502158894645941</v>
      </c>
      <c r="Z13" s="140"/>
      <c r="AA13" s="141"/>
      <c r="AD13" s="32"/>
      <c r="AG13" s="32"/>
    </row>
    <row r="14" spans="1:33">
      <c r="A14" s="8" t="s">
        <v>8</v>
      </c>
      <c r="B14" s="9"/>
      <c r="C14" s="10">
        <f t="shared" ref="C14:C16" si="13">C5</f>
        <v>98</v>
      </c>
      <c r="D14" s="152"/>
      <c r="E14" s="23"/>
      <c r="F14" s="133"/>
      <c r="G14" s="152">
        <v>1970.09</v>
      </c>
      <c r="H14" s="23"/>
      <c r="I14" s="133"/>
      <c r="J14" s="152">
        <f t="shared" ref="J14:J16" si="14">$G14-K14</f>
        <v>1721.453</v>
      </c>
      <c r="K14" s="24">
        <f>((G14-$G$13)*15%)+$K$13</f>
        <v>248.637</v>
      </c>
      <c r="L14" s="132">
        <f>K14-$I5</f>
        <v>-66.343000000000018</v>
      </c>
      <c r="M14" s="138">
        <f>($K14-$I5)/$I5</f>
        <v>-0.21062607149660301</v>
      </c>
      <c r="N14" s="152">
        <f>$G14-O14</f>
        <v>1669.8249999999998</v>
      </c>
      <c r="O14" s="24">
        <f>((G14-$G$13)*20%)+$O$13</f>
        <v>300.26499999999999</v>
      </c>
      <c r="P14" s="132">
        <f>O14-$I5</f>
        <v>-14.715000000000032</v>
      </c>
      <c r="Q14" s="138">
        <f>(O14-I5)/I5</f>
        <v>-4.6717251889008923E-2</v>
      </c>
      <c r="R14" s="152">
        <f>$G14-S14</f>
        <v>1768.3294999999998</v>
      </c>
      <c r="S14" s="24">
        <f>((G14-$G$13)*15%)+$S$13</f>
        <v>201.76049999999998</v>
      </c>
      <c r="T14" s="132">
        <f>S14-$I5</f>
        <v>-113.21950000000004</v>
      </c>
      <c r="U14" s="138">
        <f>(S14-I5)/$I5</f>
        <v>-0.35944980633691037</v>
      </c>
      <c r="V14" s="152">
        <f>$G14-W14</f>
        <v>1716.7014999999999</v>
      </c>
      <c r="W14" s="24">
        <f>((G14-$G$13)*20%)+$W$13</f>
        <v>253.38850000000002</v>
      </c>
      <c r="X14" s="132">
        <f>W14-$I5</f>
        <v>-61.591499999999996</v>
      </c>
      <c r="Y14" s="138">
        <f>(W14-I5)/I5</f>
        <v>-0.19554098672931614</v>
      </c>
      <c r="Z14" s="140"/>
      <c r="AA14" s="141"/>
      <c r="AG14" s="32"/>
    </row>
    <row r="15" spans="1:33">
      <c r="A15" s="8" t="s">
        <v>9</v>
      </c>
      <c r="B15" s="9"/>
      <c r="C15" s="10">
        <f t="shared" si="13"/>
        <v>26</v>
      </c>
      <c r="D15" s="152"/>
      <c r="E15" s="23"/>
      <c r="F15" s="133"/>
      <c r="G15" s="152">
        <v>1688.75</v>
      </c>
      <c r="H15" s="23"/>
      <c r="I15" s="133"/>
      <c r="J15" s="152">
        <f t="shared" si="14"/>
        <v>1482.3140000000001</v>
      </c>
      <c r="K15" s="24">
        <f>((G15-$G$13)*15%)+$K$13</f>
        <v>206.43599999999998</v>
      </c>
      <c r="L15" s="132">
        <f>K15-$I6</f>
        <v>-51.174000000000035</v>
      </c>
      <c r="M15" s="138">
        <f>($K15-$I6)/$I6</f>
        <v>-0.19864912076394561</v>
      </c>
      <c r="N15" s="152">
        <f>$G15-O15</f>
        <v>1444.7529999999999</v>
      </c>
      <c r="O15" s="24">
        <f>((G15-$G$13)*20%)+$O$13</f>
        <v>243.99700000000001</v>
      </c>
      <c r="P15" s="132">
        <f>O15-$I6</f>
        <v>-13.613</v>
      </c>
      <c r="Q15" s="138">
        <f>(O15-I6)/I6</f>
        <v>-5.284344551841931E-2</v>
      </c>
      <c r="R15" s="152">
        <f t="shared" ref="R15:R16" si="15">$G15-S15</f>
        <v>1529.1904999999999</v>
      </c>
      <c r="S15" s="24">
        <f>((G15-$G$13)*15%)+$S$13</f>
        <v>159.55949999999999</v>
      </c>
      <c r="T15" s="132">
        <f>S15-$I6</f>
        <v>-98.050500000000028</v>
      </c>
      <c r="U15" s="138">
        <f>(S15-I6)/$I6</f>
        <v>-0.38061604751368355</v>
      </c>
      <c r="V15" s="152">
        <f t="shared" ref="V15:V16" si="16">$G15-W15</f>
        <v>1491.6295</v>
      </c>
      <c r="W15" s="24">
        <f>((G15-$G$13)*20%)+$W$13</f>
        <v>197.12049999999999</v>
      </c>
      <c r="X15" s="132">
        <f>W15-$I6</f>
        <v>-60.489500000000021</v>
      </c>
      <c r="Y15" s="138">
        <f>(W15-I6)/I6</f>
        <v>-0.23481037226815737</v>
      </c>
      <c r="Z15" s="139"/>
      <c r="AA15" s="32"/>
      <c r="AG15" s="32"/>
    </row>
    <row r="16" spans="1:33">
      <c r="A16" s="8" t="s">
        <v>10</v>
      </c>
      <c r="B16" s="9"/>
      <c r="C16" s="10">
        <f t="shared" si="13"/>
        <v>190</v>
      </c>
      <c r="D16" s="152"/>
      <c r="E16" s="23"/>
      <c r="F16" s="133"/>
      <c r="G16" s="152">
        <v>2720.78</v>
      </c>
      <c r="H16" s="23"/>
      <c r="I16" s="133"/>
      <c r="J16" s="152">
        <f t="shared" si="14"/>
        <v>2359.5395000000003</v>
      </c>
      <c r="K16" s="24">
        <f>((G16-$G$13)*15%)+$K$13</f>
        <v>361.2405</v>
      </c>
      <c r="L16" s="132">
        <f>K16-$I7</f>
        <v>-106.72950000000003</v>
      </c>
      <c r="M16" s="138">
        <f>($K16-$I7)/$I7</f>
        <v>-0.22806910699403812</v>
      </c>
      <c r="N16" s="152">
        <f>$G16-O16</f>
        <v>2270.3770000000004</v>
      </c>
      <c r="O16" s="24">
        <f t="shared" ref="O16" si="17">((G16-$G$13)*20%)+$O$13</f>
        <v>450.40300000000002</v>
      </c>
      <c r="P16" s="132">
        <f>O16-$I7</f>
        <v>-17.567000000000007</v>
      </c>
      <c r="Q16" s="138">
        <f>(O16-I7)/I7</f>
        <v>-3.7538731115242446E-2</v>
      </c>
      <c r="R16" s="152">
        <f t="shared" si="15"/>
        <v>2406.4160000000002</v>
      </c>
      <c r="S16" s="24">
        <f>((G16-$G$13)*15%)+$S$13</f>
        <v>314.36400000000003</v>
      </c>
      <c r="T16" s="132">
        <f>S16-$I7</f>
        <v>-153.60599999999999</v>
      </c>
      <c r="U16" s="138">
        <f>(S16-I7)/$I7</f>
        <v>-0.32823898967882553</v>
      </c>
      <c r="V16" s="152">
        <f t="shared" si="16"/>
        <v>2317.2535000000003</v>
      </c>
      <c r="W16" s="24">
        <f>((G16-$G$13)*20%)+$W$13</f>
        <v>403.52650000000006</v>
      </c>
      <c r="X16" s="132">
        <f>W16-$I7</f>
        <v>-64.443499999999972</v>
      </c>
      <c r="Y16" s="138">
        <f>(W16-I7)/I7</f>
        <v>-0.13770861380002986</v>
      </c>
      <c r="Z16" s="139"/>
      <c r="AA16" s="32"/>
      <c r="AF16" s="32"/>
      <c r="AG16" s="32"/>
    </row>
    <row r="17" spans="1:33">
      <c r="A17" s="11" t="s">
        <v>11</v>
      </c>
      <c r="B17" s="9"/>
      <c r="C17" s="135">
        <f>SUM(C13:C16)</f>
        <v>434</v>
      </c>
      <c r="D17" s="153"/>
      <c r="E17" s="25"/>
      <c r="F17" s="159"/>
      <c r="G17" s="153">
        <f>(G13*$C13)+(G14*$C14)+(G15*$C15)+(G16*$C16)</f>
        <v>866428.12</v>
      </c>
      <c r="H17" s="25"/>
      <c r="I17" s="159"/>
      <c r="J17" s="153">
        <f>(J13*$C13)+(J14*$C14)+(J15*$C15)+(J16*$C16)</f>
        <v>756808.30300000007</v>
      </c>
      <c r="K17" s="128">
        <f>(K13*$C13)+(K14*$C14)+(K15*$C15)+(K16*$C16)</f>
        <v>109619.817</v>
      </c>
      <c r="L17" s="131"/>
      <c r="M17" s="138"/>
      <c r="N17" s="153">
        <f>(N13*$C13)+(N14*$C14)+(N15*$C15)+(N16*$C16)</f>
        <v>733831.29799999995</v>
      </c>
      <c r="O17" s="128">
        <f>(O13*$C13)+(O14*$C14)+(O15*$C15)+(O16*$C16)</f>
        <v>132596.82200000001</v>
      </c>
      <c r="P17" s="131"/>
      <c r="Q17" s="138"/>
      <c r="R17" s="153">
        <f>(R13*$C13)+(R14*$C14)+(R15*$C15)+(R16*$C16)</f>
        <v>777152.70400000003</v>
      </c>
      <c r="S17" s="128">
        <f>(S13*$C13)+(S14*$C14)+(S15*$C15)+(S16*$C16)</f>
        <v>89275.415999999997</v>
      </c>
      <c r="T17" s="131"/>
      <c r="U17" s="138"/>
      <c r="V17" s="153">
        <f>(V13*$C13)+(V14*$C14)+(V15*$C15)+(V16*$C16)</f>
        <v>754175.69900000002</v>
      </c>
      <c r="W17" s="128">
        <f>(W13*$C13)+(W14*$C14)+(W15*$C15)+(W16*$C16)</f>
        <v>112252.421</v>
      </c>
      <c r="X17" s="131"/>
      <c r="Y17" s="138"/>
      <c r="Z17" s="139"/>
      <c r="AA17" s="18"/>
      <c r="AB17" s="18"/>
      <c r="AC17" s="18"/>
      <c r="AD17" s="18"/>
      <c r="AF17" s="18"/>
    </row>
    <row r="18" spans="1:33">
      <c r="A18" s="11" t="s">
        <v>12</v>
      </c>
      <c r="B18" s="13"/>
      <c r="C18" s="12"/>
      <c r="D18" s="154"/>
      <c r="E18" s="142"/>
      <c r="F18" s="160"/>
      <c r="G18" s="154">
        <f>G17*12</f>
        <v>10397137.439999999</v>
      </c>
      <c r="H18" s="142"/>
      <c r="I18" s="160"/>
      <c r="J18" s="154">
        <f>J17*12</f>
        <v>9081699.6359999999</v>
      </c>
      <c r="K18" s="143">
        <f>K17*12</f>
        <v>1315437.804</v>
      </c>
      <c r="L18" s="144"/>
      <c r="M18" s="145"/>
      <c r="N18" s="154">
        <f>N17*12</f>
        <v>8805975.5759999994</v>
      </c>
      <c r="O18" s="143">
        <f>O17*12</f>
        <v>1591161.8640000001</v>
      </c>
      <c r="P18" s="144"/>
      <c r="Q18" s="145"/>
      <c r="R18" s="154">
        <f>R17*12</f>
        <v>9325832.4480000008</v>
      </c>
      <c r="S18" s="143">
        <f>S17*12</f>
        <v>1071304.9920000001</v>
      </c>
      <c r="T18" s="144"/>
      <c r="U18" s="145"/>
      <c r="V18" s="154">
        <f>V17*12</f>
        <v>9050108.3880000003</v>
      </c>
      <c r="W18" s="143">
        <f>W17*12</f>
        <v>1347029.0520000001</v>
      </c>
      <c r="X18" s="144"/>
      <c r="Y18" s="145"/>
      <c r="Z18" s="18"/>
      <c r="AA18" s="18"/>
      <c r="AB18" s="18"/>
      <c r="AC18" s="18"/>
      <c r="AD18" s="18"/>
      <c r="AE18" s="18"/>
      <c r="AF18" s="18"/>
    </row>
    <row r="19" spans="1:33">
      <c r="A19" s="172" t="s">
        <v>29</v>
      </c>
      <c r="B19" s="173"/>
      <c r="C19" s="174"/>
      <c r="D19" s="154"/>
      <c r="E19" s="142"/>
      <c r="F19" s="160"/>
      <c r="G19" s="154"/>
      <c r="H19" s="142"/>
      <c r="I19" s="160"/>
      <c r="J19" s="164">
        <f>(J18-$H$9)/$H$9</f>
        <v>1.5812002052218489E-2</v>
      </c>
      <c r="K19" s="165">
        <f>(K18-$I$9)/$I$9</f>
        <v>-0.2112921893189704</v>
      </c>
      <c r="L19" s="144"/>
      <c r="M19" s="145"/>
      <c r="N19" s="164">
        <f>(N18-$H$9)/$H$9</f>
        <v>-1.5028459604574249E-2</v>
      </c>
      <c r="O19" s="165">
        <f>(O18-$I$9)/$I$9</f>
        <v>-4.5974057930764617E-2</v>
      </c>
      <c r="P19" s="144"/>
      <c r="Q19" s="145"/>
      <c r="R19" s="164">
        <f>(R18-$H$9)/$H$9</f>
        <v>4.3118899490370968E-2</v>
      </c>
      <c r="S19" s="165">
        <f>(S18-$I$9)/$I$9</f>
        <v>-0.35766889757717651</v>
      </c>
      <c r="T19" s="144"/>
      <c r="U19" s="145"/>
      <c r="V19" s="164">
        <f>(V18-$H$9)/$H$9</f>
        <v>1.2278437833578234E-2</v>
      </c>
      <c r="W19" s="165">
        <f>(W18-$I$9)/$I$9</f>
        <v>-0.19235076618897073</v>
      </c>
      <c r="X19" s="144"/>
      <c r="Y19" s="145"/>
      <c r="Z19" s="18"/>
      <c r="AA19" s="18"/>
      <c r="AB19" s="18"/>
      <c r="AC19" s="18"/>
      <c r="AD19" s="18"/>
      <c r="AE19" s="18"/>
      <c r="AF19" s="18"/>
    </row>
    <row r="20" spans="1:33">
      <c r="A20" s="172" t="s">
        <v>30</v>
      </c>
      <c r="B20" s="173"/>
      <c r="C20" s="174"/>
      <c r="D20" s="154"/>
      <c r="E20" s="142"/>
      <c r="F20" s="160"/>
      <c r="G20" s="154"/>
      <c r="H20" s="142"/>
      <c r="I20" s="160"/>
      <c r="J20" s="154">
        <f>J18-$H$9</f>
        <v>141364.59600000083</v>
      </c>
      <c r="K20" s="143">
        <f>K18-$I$9</f>
        <v>-352401.39600000018</v>
      </c>
      <c r="L20" s="144"/>
      <c r="M20" s="145"/>
      <c r="N20" s="154">
        <f>N18-$H$9</f>
        <v>-134359.46399999969</v>
      </c>
      <c r="O20" s="143">
        <f>O18-$I$9</f>
        <v>-76677.336000000127</v>
      </c>
      <c r="P20" s="144"/>
      <c r="Q20" s="145"/>
      <c r="R20" s="154">
        <f>R18-$H$9</f>
        <v>385497.40800000168</v>
      </c>
      <c r="S20" s="143">
        <f>S18-$I$9</f>
        <v>-596534.2080000001</v>
      </c>
      <c r="T20" s="144"/>
      <c r="U20" s="145"/>
      <c r="V20" s="154">
        <f>V18-$H$9</f>
        <v>109773.34800000116</v>
      </c>
      <c r="W20" s="143">
        <f>W18-$I$9</f>
        <v>-320810.14800000004</v>
      </c>
      <c r="X20" s="144"/>
      <c r="Y20" s="145"/>
      <c r="Z20" s="18"/>
      <c r="AA20" s="18"/>
      <c r="AB20" s="18"/>
      <c r="AC20" s="18"/>
      <c r="AD20" s="18"/>
      <c r="AE20" s="18"/>
      <c r="AF20" s="18"/>
    </row>
    <row r="21" spans="1:33">
      <c r="A21" s="14" t="s">
        <v>28</v>
      </c>
      <c r="B21" s="15"/>
      <c r="C21" s="16"/>
      <c r="D21" s="161"/>
      <c r="E21" s="26"/>
      <c r="F21" s="162"/>
      <c r="G21" s="181"/>
      <c r="H21" s="182"/>
      <c r="I21" s="183"/>
      <c r="J21" s="155"/>
      <c r="K21" s="129"/>
      <c r="L21" s="27"/>
      <c r="M21" s="28"/>
      <c r="N21" s="155"/>
      <c r="O21" s="129"/>
      <c r="P21" s="27"/>
      <c r="Q21" s="28"/>
      <c r="R21" s="155"/>
      <c r="S21" s="129"/>
      <c r="T21" s="27"/>
      <c r="U21" s="28"/>
      <c r="V21" s="155"/>
      <c r="W21" s="129"/>
      <c r="X21" s="27"/>
      <c r="Y21" s="28"/>
      <c r="Z21" s="139"/>
    </row>
    <row r="22" spans="1:33">
      <c r="A22" s="8" t="s">
        <v>3</v>
      </c>
      <c r="B22" s="9"/>
      <c r="C22" s="10">
        <f>C4</f>
        <v>120</v>
      </c>
      <c r="D22" s="152"/>
      <c r="E22" s="23"/>
      <c r="F22" s="133"/>
      <c r="G22" s="152">
        <v>928.0100000000001</v>
      </c>
      <c r="H22" s="23"/>
      <c r="I22" s="133"/>
      <c r="J22" s="152">
        <f>$G22-K22</f>
        <v>835.20900000000006</v>
      </c>
      <c r="K22" s="24">
        <f>($G22*10%)</f>
        <v>92.801000000000016</v>
      </c>
      <c r="L22" s="132">
        <f>K22-$I4</f>
        <v>-11.418999999999983</v>
      </c>
      <c r="M22" s="138">
        <f>($K22-$I4)/$I4</f>
        <v>-0.10956630205334852</v>
      </c>
      <c r="N22" s="152">
        <f>$G22-O22</f>
        <v>835.20900000000006</v>
      </c>
      <c r="O22" s="24">
        <f>($G22*10%)</f>
        <v>92.801000000000016</v>
      </c>
      <c r="P22" s="132">
        <f>O22-$I4</f>
        <v>-11.418999999999983</v>
      </c>
      <c r="Q22" s="138">
        <f>(O22-I4)/I4</f>
        <v>-0.10956630205334852</v>
      </c>
      <c r="R22" s="152">
        <f>$G22-S22</f>
        <v>881.60950000000014</v>
      </c>
      <c r="S22" s="24">
        <f>($G22*5%)</f>
        <v>46.400500000000008</v>
      </c>
      <c r="T22" s="132">
        <f>S22-$I4</f>
        <v>-57.819499999999991</v>
      </c>
      <c r="U22" s="138">
        <f>(S22-I4)/$I4</f>
        <v>-0.5547831510266743</v>
      </c>
      <c r="V22" s="152">
        <f>$G22-W22</f>
        <v>881.60950000000014</v>
      </c>
      <c r="W22" s="24">
        <f>($G22*5%)</f>
        <v>46.400500000000008</v>
      </c>
      <c r="X22" s="132">
        <f>W22-$I4</f>
        <v>-57.819499999999991</v>
      </c>
      <c r="Y22" s="138">
        <f>(W22-I4)/I4</f>
        <v>-0.5547831510266743</v>
      </c>
      <c r="Z22" s="140"/>
      <c r="AA22" s="141"/>
      <c r="AF22" s="32"/>
      <c r="AG22" s="32"/>
    </row>
    <row r="23" spans="1:33">
      <c r="A23" s="8" t="s">
        <v>8</v>
      </c>
      <c r="B23" s="9"/>
      <c r="C23" s="10">
        <f t="shared" ref="C23:C25" si="18">C5</f>
        <v>98</v>
      </c>
      <c r="D23" s="152"/>
      <c r="E23" s="23"/>
      <c r="F23" s="133"/>
      <c r="G23" s="152">
        <v>1950.1</v>
      </c>
      <c r="H23" s="23"/>
      <c r="I23" s="133"/>
      <c r="J23" s="152">
        <f>$G23-K23</f>
        <v>1703.9855</v>
      </c>
      <c r="K23" s="24">
        <f>((G23-$G$22)*15%)+$K$22</f>
        <v>246.11449999999999</v>
      </c>
      <c r="L23" s="132">
        <f>K23-$I5</f>
        <v>-68.865500000000026</v>
      </c>
      <c r="M23" s="138">
        <f>($K23-$I5)/$I5</f>
        <v>-0.21863451647723672</v>
      </c>
      <c r="N23" s="152">
        <f t="shared" ref="N23:N25" si="19">$G23-O23</f>
        <v>1652.8809999999999</v>
      </c>
      <c r="O23" s="24">
        <f>((G23-$G$22)*20%)+$O$22</f>
        <v>297.21899999999999</v>
      </c>
      <c r="P23" s="132">
        <f>O23-$I5</f>
        <v>-17.761000000000024</v>
      </c>
      <c r="Q23" s="138">
        <f>(O23-I5)/I5</f>
        <v>-5.6387707156009978E-2</v>
      </c>
      <c r="R23" s="152">
        <f t="shared" ref="R23:R25" si="20">$G23-S23</f>
        <v>1750.386</v>
      </c>
      <c r="S23" s="24">
        <f>((G23-$G$22)*15%)+$S$22</f>
        <v>199.714</v>
      </c>
      <c r="T23" s="132">
        <f>S23-$I5</f>
        <v>-115.26600000000002</v>
      </c>
      <c r="U23" s="138">
        <f>(S23-I5)/$I5</f>
        <v>-0.36594704425677826</v>
      </c>
      <c r="V23" s="152">
        <f t="shared" ref="V23:V25" si="21">$G23-W23</f>
        <v>1699.2815000000001</v>
      </c>
      <c r="W23" s="24">
        <f>((G23-$G$22)*20%)+$W$22</f>
        <v>250.81849999999997</v>
      </c>
      <c r="X23" s="132">
        <f>W23-$I5</f>
        <v>-64.161500000000046</v>
      </c>
      <c r="Y23" s="138">
        <f>(W23-I5)/I5</f>
        <v>-0.20370023493555159</v>
      </c>
      <c r="Z23" s="140"/>
      <c r="AA23" s="141"/>
      <c r="AF23" s="32"/>
      <c r="AG23" s="32"/>
    </row>
    <row r="24" spans="1:33">
      <c r="A24" s="8" t="s">
        <v>9</v>
      </c>
      <c r="B24" s="9"/>
      <c r="C24" s="10">
        <f t="shared" si="18"/>
        <v>26</v>
      </c>
      <c r="D24" s="152"/>
      <c r="E24" s="23"/>
      <c r="F24" s="133"/>
      <c r="G24" s="152">
        <v>1671.61</v>
      </c>
      <c r="H24" s="23"/>
      <c r="I24" s="133"/>
      <c r="J24" s="152">
        <f>$G24-K24</f>
        <v>1467.269</v>
      </c>
      <c r="K24" s="24">
        <f>((G24-$G$22)*15%)+$K$22</f>
        <v>204.34099999999998</v>
      </c>
      <c r="L24" s="132">
        <f>K24-$I6</f>
        <v>-53.269000000000034</v>
      </c>
      <c r="M24" s="138">
        <f>($K24-$I6)/$I6</f>
        <v>-0.20678156903846912</v>
      </c>
      <c r="N24" s="152">
        <f t="shared" si="19"/>
        <v>1430.0889999999999</v>
      </c>
      <c r="O24" s="24">
        <f t="shared" ref="O24:O25" si="22">((G24-$G$22)*20%)+$O$22</f>
        <v>241.52099999999999</v>
      </c>
      <c r="P24" s="132">
        <f>O24-$I6</f>
        <v>-16.089000000000027</v>
      </c>
      <c r="Q24" s="138">
        <f>(O24-I6)/I6</f>
        <v>-6.245487364620949E-2</v>
      </c>
      <c r="R24" s="152">
        <f t="shared" si="20"/>
        <v>1513.6695</v>
      </c>
      <c r="S24" s="24">
        <f>((G24-$G$22)*15%)+$S$22</f>
        <v>157.94049999999999</v>
      </c>
      <c r="T24" s="132">
        <f>S24-$I6</f>
        <v>-99.669500000000028</v>
      </c>
      <c r="U24" s="138">
        <f>(S24-I6)/$I6</f>
        <v>-0.38690074143084519</v>
      </c>
      <c r="V24" s="152">
        <f t="shared" si="21"/>
        <v>1476.4894999999999</v>
      </c>
      <c r="W24" s="24">
        <f t="shared" ref="W24:W25" si="23">((G24-$G$22)*20%)+$W$22</f>
        <v>195.12049999999999</v>
      </c>
      <c r="X24" s="132">
        <f>W24-$I6</f>
        <v>-62.489500000000021</v>
      </c>
      <c r="Y24" s="138">
        <f>(W24-I6)/I6</f>
        <v>-0.24257404603858554</v>
      </c>
      <c r="Z24" s="139"/>
      <c r="AA24" s="32"/>
      <c r="AF24" s="32"/>
      <c r="AG24" s="32"/>
    </row>
    <row r="25" spans="1:33">
      <c r="A25" s="8" t="s">
        <v>10</v>
      </c>
      <c r="B25" s="9"/>
      <c r="C25" s="10">
        <f t="shared" si="18"/>
        <v>190</v>
      </c>
      <c r="D25" s="152"/>
      <c r="E25" s="23"/>
      <c r="F25" s="133"/>
      <c r="G25" s="152">
        <v>2693.17</v>
      </c>
      <c r="H25" s="23"/>
      <c r="I25" s="133"/>
      <c r="J25" s="152">
        <f>$G25-K25</f>
        <v>2335.5950000000003</v>
      </c>
      <c r="K25" s="24">
        <f>((G25-$G$22)*15%)+$K$22</f>
        <v>357.57499999999993</v>
      </c>
      <c r="L25" s="132">
        <f>K25-$I7</f>
        <v>-110.3950000000001</v>
      </c>
      <c r="M25" s="138">
        <f>($K25-$I7)/$I7</f>
        <v>-0.23590187405175564</v>
      </c>
      <c r="N25" s="152">
        <f t="shared" si="19"/>
        <v>2247.337</v>
      </c>
      <c r="O25" s="24">
        <f t="shared" si="22"/>
        <v>445.83299999999997</v>
      </c>
      <c r="P25" s="132">
        <f>O25-$I7</f>
        <v>-22.137000000000057</v>
      </c>
      <c r="Q25" s="138">
        <f>(O25-I7)/I7</f>
        <v>-4.7304314379126987E-2</v>
      </c>
      <c r="R25" s="152">
        <f t="shared" si="20"/>
        <v>2381.9955</v>
      </c>
      <c r="S25" s="24">
        <f>((G25-$G$22)*15%)+$S$22</f>
        <v>311.17449999999997</v>
      </c>
      <c r="T25" s="132">
        <f>S25-$I7</f>
        <v>-156.79550000000006</v>
      </c>
      <c r="U25" s="138">
        <f>(S25-I7)/$I7</f>
        <v>-0.33505459751693495</v>
      </c>
      <c r="V25" s="152">
        <f t="shared" si="21"/>
        <v>2293.7375000000002</v>
      </c>
      <c r="W25" s="24">
        <f t="shared" si="23"/>
        <v>399.4325</v>
      </c>
      <c r="X25" s="132">
        <f>W25-$I7</f>
        <v>-68.537500000000023</v>
      </c>
      <c r="Y25" s="138">
        <f>(W25-I7)/I7</f>
        <v>-0.1464570378443063</v>
      </c>
      <c r="Z25" s="139"/>
      <c r="AA25" s="32"/>
      <c r="AF25" s="32"/>
      <c r="AG25" s="32"/>
    </row>
    <row r="26" spans="1:33">
      <c r="A26" s="11" t="s">
        <v>11</v>
      </c>
      <c r="B26" s="9"/>
      <c r="C26" s="135">
        <f>SUM(C22:C25)</f>
        <v>434</v>
      </c>
      <c r="D26" s="153"/>
      <c r="E26" s="25"/>
      <c r="F26" s="159"/>
      <c r="G26" s="153">
        <f>(G22*$C22)+(G23*$C23)+(G24*$C24)+(G25*$C25)</f>
        <v>857635.15999999992</v>
      </c>
      <c r="H26" s="25"/>
      <c r="I26" s="159"/>
      <c r="J26" s="153">
        <f>(J22*$C22)+(J23*$C23)+(J24*$C24)+(J25*$C25)</f>
        <v>749127.70299999998</v>
      </c>
      <c r="K26" s="128">
        <f>(K22*$C22)+(K23*$C23)+(K24*$C24)+(K25*$C25)</f>
        <v>108507.45699999999</v>
      </c>
      <c r="L26" s="131"/>
      <c r="M26" s="138"/>
      <c r="N26" s="153">
        <f>(N22*$C22)+(N23*$C23)+(N24*$C24)+(N25*$C25)</f>
        <v>726383.76199999999</v>
      </c>
      <c r="O26" s="128">
        <f>(O22*$C22)+(O23*$C23)+(O24*$C24)+(O25*$C25)</f>
        <v>131251.39799999999</v>
      </c>
      <c r="P26" s="131"/>
      <c r="Q26" s="138"/>
      <c r="R26" s="153">
        <f>(R22*$C22)+(R23*$C23)+(R24*$C24)+(R25*$C25)</f>
        <v>769265.52</v>
      </c>
      <c r="S26" s="128">
        <f>(S22*$C22)+(S23*$C23)+(S24*$C24)+(S25*$C25)</f>
        <v>88369.639999999985</v>
      </c>
      <c r="T26" s="131"/>
      <c r="U26" s="138"/>
      <c r="V26" s="153">
        <f>(V22*$C22)+(V23*$C23)+(V24*$C24)+(V25*$C25)</f>
        <v>746521.57900000014</v>
      </c>
      <c r="W26" s="128">
        <f>(W22*$C22)+(W23*$C23)+(W24*$C24)+(W25*$C25)</f>
        <v>111113.58100000001</v>
      </c>
      <c r="X26" s="131"/>
      <c r="Y26" s="138"/>
      <c r="Z26" s="139"/>
      <c r="AA26" s="18"/>
      <c r="AB26" s="18"/>
      <c r="AC26" s="18"/>
      <c r="AD26" s="18"/>
      <c r="AE26" s="18"/>
      <c r="AF26" s="18"/>
    </row>
    <row r="27" spans="1:33">
      <c r="A27" s="11" t="s">
        <v>12</v>
      </c>
      <c r="B27" s="13"/>
      <c r="C27" s="12"/>
      <c r="D27" s="154"/>
      <c r="E27" s="142"/>
      <c r="F27" s="160"/>
      <c r="G27" s="154">
        <f>G26*12</f>
        <v>10291621.919999998</v>
      </c>
      <c r="H27" s="142"/>
      <c r="I27" s="160"/>
      <c r="J27" s="154">
        <f>J26*12</f>
        <v>8989532.4360000007</v>
      </c>
      <c r="K27" s="143">
        <f>K26*12</f>
        <v>1302089.4839999999</v>
      </c>
      <c r="L27" s="144"/>
      <c r="M27" s="145"/>
      <c r="N27" s="154">
        <f>N26*12</f>
        <v>8716605.1439999994</v>
      </c>
      <c r="O27" s="143">
        <f>O26*12</f>
        <v>1575016.7759999998</v>
      </c>
      <c r="P27" s="144"/>
      <c r="Q27" s="145"/>
      <c r="R27" s="154">
        <f>R26*12</f>
        <v>9231186.2400000002</v>
      </c>
      <c r="S27" s="143">
        <f>S26*12</f>
        <v>1060435.6799999997</v>
      </c>
      <c r="T27" s="144"/>
      <c r="U27" s="145"/>
      <c r="V27" s="154">
        <f>V26*12</f>
        <v>8958258.9480000027</v>
      </c>
      <c r="W27" s="143">
        <f>W26*12</f>
        <v>1333362.9720000001</v>
      </c>
      <c r="X27" s="144"/>
      <c r="Y27" s="145"/>
      <c r="Z27" s="18"/>
      <c r="AA27" s="18"/>
      <c r="AB27" s="18"/>
      <c r="AC27" s="18"/>
      <c r="AD27" s="18"/>
      <c r="AE27" s="18"/>
      <c r="AF27" s="18"/>
    </row>
    <row r="28" spans="1:33">
      <c r="A28" s="172" t="s">
        <v>29</v>
      </c>
      <c r="B28" s="173"/>
      <c r="C28" s="174"/>
      <c r="D28" s="166"/>
      <c r="E28" s="167"/>
      <c r="F28" s="168"/>
      <c r="G28" s="166"/>
      <c r="H28" s="167"/>
      <c r="I28" s="168"/>
      <c r="J28" s="164">
        <f>(J27-$H$9)/$H$9</f>
        <v>5.5028582016095878E-3</v>
      </c>
      <c r="K28" s="165">
        <f>(K27-$I$9)/$I$9</f>
        <v>-0.21929555079410545</v>
      </c>
      <c r="L28" s="144"/>
      <c r="M28" s="145"/>
      <c r="N28" s="164">
        <f>(N27-$H$9)/$H$9</f>
        <v>-2.5024777594912118E-2</v>
      </c>
      <c r="O28" s="165">
        <f>(O27-$I$9)/$I$9</f>
        <v>-5.5654300486521924E-2</v>
      </c>
      <c r="P28" s="144"/>
      <c r="Q28" s="145"/>
      <c r="R28" s="164">
        <f>(R27-$H$9)/$H$9</f>
        <v>3.253247207165081E-2</v>
      </c>
      <c r="S28" s="165">
        <f>(S27-$I$9)/$I$9</f>
        <v>-0.36418589993567752</v>
      </c>
      <c r="T28" s="144"/>
      <c r="U28" s="145"/>
      <c r="V28" s="164">
        <f>(V27-$H$9)/$H$9</f>
        <v>2.0048362751295223E-3</v>
      </c>
      <c r="W28" s="165">
        <f>(W27-$I$9)/$I$9</f>
        <v>-0.20054464962809368</v>
      </c>
      <c r="X28" s="169"/>
      <c r="Y28" s="170"/>
      <c r="Z28" s="18"/>
      <c r="AA28" s="18"/>
      <c r="AB28" s="18"/>
      <c r="AC28" s="18"/>
      <c r="AD28" s="18"/>
      <c r="AE28" s="18"/>
      <c r="AF28" s="18"/>
    </row>
    <row r="29" spans="1:33" ht="15.75" thickBot="1">
      <c r="A29" s="175" t="s">
        <v>30</v>
      </c>
      <c r="B29" s="176"/>
      <c r="C29" s="177"/>
      <c r="D29" s="156"/>
      <c r="E29" s="146"/>
      <c r="F29" s="163"/>
      <c r="G29" s="156"/>
      <c r="H29" s="146"/>
      <c r="I29" s="163"/>
      <c r="J29" s="156">
        <f>J27-$H$9</f>
        <v>49197.39600000158</v>
      </c>
      <c r="K29" s="147">
        <f>K27-$I$9</f>
        <v>-365749.71600000025</v>
      </c>
      <c r="L29" s="148"/>
      <c r="M29" s="149"/>
      <c r="N29" s="156">
        <f>N27-$H$9</f>
        <v>-223729.89599999972</v>
      </c>
      <c r="O29" s="147">
        <f>O27-$I$9</f>
        <v>-92822.424000000348</v>
      </c>
      <c r="P29" s="148"/>
      <c r="Q29" s="149"/>
      <c r="R29" s="156">
        <f>R27-$H$9</f>
        <v>290851.20000000112</v>
      </c>
      <c r="S29" s="147">
        <f>S27-$I$9</f>
        <v>-607403.52000000048</v>
      </c>
      <c r="T29" s="148"/>
      <c r="U29" s="149"/>
      <c r="V29" s="156">
        <f>V27-$H$9</f>
        <v>17923.908000003546</v>
      </c>
      <c r="W29" s="147">
        <f>W27-$I$9</f>
        <v>-334476.22800000012</v>
      </c>
      <c r="X29" s="148"/>
      <c r="Y29" s="149"/>
      <c r="Z29" s="18"/>
      <c r="AA29" s="18"/>
      <c r="AB29" s="18"/>
      <c r="AC29" s="18"/>
      <c r="AD29" s="18"/>
      <c r="AE29" s="18"/>
      <c r="AF29" s="18"/>
    </row>
    <row r="30" spans="1:33" ht="20.25">
      <c r="A30" s="21"/>
    </row>
    <row r="31" spans="1:33" ht="20.25">
      <c r="A31" s="22"/>
      <c r="G31" s="19"/>
    </row>
    <row r="32" spans="1:33" ht="20.25">
      <c r="A32" s="22"/>
    </row>
    <row r="33" spans="6:9">
      <c r="F33" s="171">
        <f>F9+'Regence HSA with VSP'!F9+Kaiser!F9+'Kaiser HSA'!F9</f>
        <v>2256837.3600000003</v>
      </c>
      <c r="I33" s="171">
        <f>I9+'Regence HSA with VSP'!I9+Kaiser!I9+'Kaiser HSA'!I9</f>
        <v>2930582.52</v>
      </c>
    </row>
  </sheetData>
  <mergeCells count="19">
    <mergeCell ref="V1:Y1"/>
    <mergeCell ref="D3:F3"/>
    <mergeCell ref="G3:I3"/>
    <mergeCell ref="D12:F12"/>
    <mergeCell ref="G12:I12"/>
    <mergeCell ref="G1:I1"/>
    <mergeCell ref="D1:F1"/>
    <mergeCell ref="A28:C28"/>
    <mergeCell ref="A29:C29"/>
    <mergeCell ref="J1:M1"/>
    <mergeCell ref="N1:Q1"/>
    <mergeCell ref="R1:U1"/>
    <mergeCell ref="G21:I21"/>
    <mergeCell ref="B2:C2"/>
    <mergeCell ref="A9:C9"/>
    <mergeCell ref="A11:C11"/>
    <mergeCell ref="A10:C10"/>
    <mergeCell ref="A19:C19"/>
    <mergeCell ref="A20:C20"/>
  </mergeCells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E5B09-941E-4A72-8900-880EC24ACEFE}">
  <dimension ref="A1:AG14"/>
  <sheetViews>
    <sheetView showGridLines="0" zoomScale="85" zoomScaleNormal="85" zoomScaleSheetLayoutView="100" workbookViewId="0">
      <selection activeCell="D2" sqref="D1:F1048576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6" width="11.5" style="1" hidden="1" customWidth="1"/>
    <col min="7" max="9" width="11.5" style="1" customWidth="1"/>
    <col min="10" max="25" width="12.125" style="1" customWidth="1"/>
    <col min="26" max="26" width="8.125" style="17" customWidth="1"/>
    <col min="27" max="27" width="8.375" style="17" customWidth="1"/>
    <col min="28" max="31" width="6.375" style="17" customWidth="1"/>
    <col min="32" max="33" width="6.375" style="17"/>
    <col min="34" max="16384" width="6.375" style="1"/>
  </cols>
  <sheetData>
    <row r="1" spans="1:33" ht="18.75">
      <c r="A1" s="2"/>
      <c r="B1" s="3"/>
      <c r="C1" s="4"/>
      <c r="D1" s="178" t="s">
        <v>13</v>
      </c>
      <c r="E1" s="179"/>
      <c r="F1" s="180"/>
      <c r="G1" s="178" t="s">
        <v>14</v>
      </c>
      <c r="H1" s="179"/>
      <c r="I1" s="180"/>
      <c r="J1" s="178" t="s">
        <v>31</v>
      </c>
      <c r="K1" s="179"/>
      <c r="L1" s="179"/>
      <c r="M1" s="180"/>
      <c r="N1" s="178" t="s">
        <v>32</v>
      </c>
      <c r="O1" s="179"/>
      <c r="P1" s="179"/>
      <c r="Q1" s="180"/>
      <c r="R1" s="178" t="s">
        <v>33</v>
      </c>
      <c r="S1" s="179"/>
      <c r="T1" s="179"/>
      <c r="U1" s="180"/>
      <c r="V1" s="178" t="s">
        <v>34</v>
      </c>
      <c r="W1" s="179"/>
      <c r="X1" s="179"/>
      <c r="Y1" s="180"/>
    </row>
    <row r="2" spans="1:33">
      <c r="A2" s="29"/>
      <c r="B2" s="184" t="s">
        <v>2</v>
      </c>
      <c r="C2" s="184"/>
      <c r="D2" s="158" t="s">
        <v>17</v>
      </c>
      <c r="E2" s="31" t="s">
        <v>15</v>
      </c>
      <c r="F2" s="30" t="s">
        <v>16</v>
      </c>
      <c r="G2" s="158" t="s">
        <v>17</v>
      </c>
      <c r="H2" s="31" t="s">
        <v>15</v>
      </c>
      <c r="I2" s="30" t="s">
        <v>16</v>
      </c>
      <c r="J2" s="150" t="s">
        <v>15</v>
      </c>
      <c r="K2" s="5" t="s">
        <v>16</v>
      </c>
      <c r="L2" s="136" t="s">
        <v>24</v>
      </c>
      <c r="M2" s="137" t="s">
        <v>5</v>
      </c>
      <c r="N2" s="150" t="s">
        <v>15</v>
      </c>
      <c r="O2" s="5" t="s">
        <v>16</v>
      </c>
      <c r="P2" s="136" t="s">
        <v>24</v>
      </c>
      <c r="Q2" s="137" t="s">
        <v>5</v>
      </c>
      <c r="R2" s="150" t="s">
        <v>15</v>
      </c>
      <c r="S2" s="5" t="s">
        <v>16</v>
      </c>
      <c r="T2" s="136" t="s">
        <v>24</v>
      </c>
      <c r="U2" s="137" t="s">
        <v>5</v>
      </c>
      <c r="V2" s="150" t="s">
        <v>15</v>
      </c>
      <c r="W2" s="5" t="s">
        <v>16</v>
      </c>
      <c r="X2" s="136" t="s">
        <v>24</v>
      </c>
      <c r="Y2" s="137" t="s">
        <v>5</v>
      </c>
    </row>
    <row r="3" spans="1:33">
      <c r="A3" s="6" t="s">
        <v>25</v>
      </c>
      <c r="B3" s="134"/>
      <c r="C3" s="157"/>
      <c r="D3" s="185"/>
      <c r="E3" s="186"/>
      <c r="F3" s="187"/>
      <c r="G3" s="188"/>
      <c r="H3" s="189"/>
      <c r="I3" s="190"/>
      <c r="J3" s="151"/>
      <c r="K3" s="130"/>
      <c r="L3" s="130"/>
      <c r="M3" s="7"/>
      <c r="N3" s="151"/>
      <c r="O3" s="130"/>
      <c r="P3" s="130"/>
      <c r="Q3" s="7"/>
      <c r="R3" s="151"/>
      <c r="S3" s="130"/>
      <c r="T3" s="130"/>
      <c r="U3" s="7"/>
      <c r="V3" s="151"/>
      <c r="W3" s="130"/>
      <c r="X3" s="130"/>
      <c r="Y3" s="7"/>
    </row>
    <row r="4" spans="1:33">
      <c r="A4" s="8" t="s">
        <v>3</v>
      </c>
      <c r="B4" s="9"/>
      <c r="C4" s="10">
        <v>35</v>
      </c>
      <c r="D4" s="152">
        <v>694.28</v>
      </c>
      <c r="E4" s="23">
        <f>D4-F4</f>
        <v>632.30999999999995</v>
      </c>
      <c r="F4" s="133">
        <v>61.97</v>
      </c>
      <c r="G4" s="152">
        <v>758.88</v>
      </c>
      <c r="H4" s="23">
        <f>G4-I4</f>
        <v>671.41</v>
      </c>
      <c r="I4" s="133">
        <v>87.47</v>
      </c>
      <c r="J4" s="152">
        <f>$G4-K4</f>
        <v>682.99199999999996</v>
      </c>
      <c r="K4" s="24">
        <f>($G4*10%)</f>
        <v>75.888000000000005</v>
      </c>
      <c r="L4" s="132">
        <f>K4-$I4</f>
        <v>-11.581999999999994</v>
      </c>
      <c r="M4" s="138">
        <f>($K4-$I4)/$I4</f>
        <v>-0.13241111238138784</v>
      </c>
      <c r="N4" s="152">
        <f>$G4-O4</f>
        <v>682.99199999999996</v>
      </c>
      <c r="O4" s="24">
        <f>($G4*10%)</f>
        <v>75.888000000000005</v>
      </c>
      <c r="P4" s="132">
        <f>O4-$I4</f>
        <v>-11.581999999999994</v>
      </c>
      <c r="Q4" s="138">
        <f>(O4-I4)/I4</f>
        <v>-0.13241111238138784</v>
      </c>
      <c r="R4" s="152">
        <f>$G4-S4</f>
        <v>720.93600000000004</v>
      </c>
      <c r="S4" s="24">
        <f>($G4*5%)</f>
        <v>37.944000000000003</v>
      </c>
      <c r="T4" s="132">
        <f>S4-$I4</f>
        <v>-49.525999999999996</v>
      </c>
      <c r="U4" s="138">
        <f>(S4-I4)/$I4</f>
        <v>-0.5662055561906939</v>
      </c>
      <c r="V4" s="152">
        <f>$G4-W4</f>
        <v>720.93600000000004</v>
      </c>
      <c r="W4" s="24">
        <f>($G4*5%)</f>
        <v>37.944000000000003</v>
      </c>
      <c r="X4" s="132">
        <f>W4-$I4</f>
        <v>-49.525999999999996</v>
      </c>
      <c r="Y4" s="138">
        <f>(W4-I4)/I4</f>
        <v>-0.5662055561906939</v>
      </c>
      <c r="Z4" s="140"/>
      <c r="AA4" s="32"/>
      <c r="AF4" s="32"/>
      <c r="AG4" s="32"/>
    </row>
    <row r="5" spans="1:33">
      <c r="A5" s="8" t="s">
        <v>8</v>
      </c>
      <c r="B5" s="9"/>
      <c r="C5" s="10">
        <v>22</v>
      </c>
      <c r="D5" s="152">
        <v>1458.27</v>
      </c>
      <c r="E5" s="23">
        <f t="shared" ref="E5:E7" si="0">D5-F5</f>
        <v>1327.99</v>
      </c>
      <c r="F5" s="133">
        <v>130.28</v>
      </c>
      <c r="G5" s="152">
        <v>1593.99</v>
      </c>
      <c r="H5" s="23">
        <f t="shared" ref="H5:H7" si="1">G5-I5</f>
        <v>1410.27</v>
      </c>
      <c r="I5" s="133">
        <v>183.72</v>
      </c>
      <c r="J5" s="152">
        <f t="shared" ref="J5:J7" si="2">$G5-K5</f>
        <v>1392.8355000000001</v>
      </c>
      <c r="K5" s="24">
        <f>((G5-$G$4)*15%)+$K$4</f>
        <v>201.15449999999998</v>
      </c>
      <c r="L5" s="132">
        <f t="shared" ref="L5:L7" si="3">K5-$I5</f>
        <v>17.434499999999986</v>
      </c>
      <c r="M5" s="138">
        <f t="shared" ref="M5:M7" si="4">($K5-$I5)/$I5</f>
        <v>9.4897126061397705E-2</v>
      </c>
      <c r="N5" s="152">
        <f>$G5-O5</f>
        <v>1351.08</v>
      </c>
      <c r="O5" s="24">
        <f>((G5-$G$4)*20%)+$O$4</f>
        <v>242.91000000000003</v>
      </c>
      <c r="P5" s="132">
        <f t="shared" ref="P5:P7" si="5">O5-$I5</f>
        <v>59.190000000000026</v>
      </c>
      <c r="Q5" s="138">
        <f t="shared" ref="Q5:Q7" si="6">(O5-I5)/I5</f>
        <v>0.32217504898758997</v>
      </c>
      <c r="R5" s="152">
        <f>$G5-S5</f>
        <v>1430.7795000000001</v>
      </c>
      <c r="S5" s="24">
        <f>((G5-$G$4)*15%)+$S$4</f>
        <v>163.2105</v>
      </c>
      <c r="T5" s="132">
        <f t="shared" ref="T5:T7" si="7">S5-$I5</f>
        <v>-20.509500000000003</v>
      </c>
      <c r="U5" s="138">
        <f t="shared" ref="U5:U7" si="8">(S5-I5)/$I5</f>
        <v>-0.11163455258001308</v>
      </c>
      <c r="V5" s="152">
        <f t="shared" ref="V5:V7" si="9">$G5-W5</f>
        <v>1389.0239999999999</v>
      </c>
      <c r="W5" s="24">
        <f>((G5-$G$4)*20%)+$W$4</f>
        <v>204.96600000000001</v>
      </c>
      <c r="X5" s="132">
        <f>W5-$I5</f>
        <v>21.246000000000009</v>
      </c>
      <c r="Y5" s="138">
        <f>(W5-I5)/I5</f>
        <v>0.11564337034617903</v>
      </c>
      <c r="Z5" s="140"/>
      <c r="AA5" s="18"/>
      <c r="AF5" s="32"/>
      <c r="AG5" s="32"/>
    </row>
    <row r="6" spans="1:33">
      <c r="A6" s="8" t="s">
        <v>9</v>
      </c>
      <c r="B6" s="9"/>
      <c r="C6" s="10">
        <v>13</v>
      </c>
      <c r="D6" s="152">
        <v>1249.96</v>
      </c>
      <c r="E6" s="23">
        <f t="shared" si="0"/>
        <v>1138.3500000000001</v>
      </c>
      <c r="F6" s="133">
        <v>111.61</v>
      </c>
      <c r="G6" s="152">
        <v>1366.28</v>
      </c>
      <c r="H6" s="23">
        <f t="shared" si="1"/>
        <v>1208.8499999999999</v>
      </c>
      <c r="I6" s="133">
        <v>157.43</v>
      </c>
      <c r="J6" s="152">
        <f t="shared" si="2"/>
        <v>1199.2819999999999</v>
      </c>
      <c r="K6" s="24">
        <f>((G6-$G$4)*15%)+$K$4</f>
        <v>166.99799999999999</v>
      </c>
      <c r="L6" s="132">
        <f t="shared" si="3"/>
        <v>9.5679999999999836</v>
      </c>
      <c r="M6" s="138">
        <f t="shared" si="4"/>
        <v>6.0776218001651422E-2</v>
      </c>
      <c r="N6" s="152">
        <f>$G6-O6</f>
        <v>1168.912</v>
      </c>
      <c r="O6" s="24">
        <f>((G6-$G$4)*20%)+$O$4</f>
        <v>197.36799999999999</v>
      </c>
      <c r="P6" s="132">
        <f t="shared" si="5"/>
        <v>39.937999999999988</v>
      </c>
      <c r="Q6" s="138">
        <f t="shared" si="6"/>
        <v>0.25368735310931834</v>
      </c>
      <c r="R6" s="152">
        <f t="shared" ref="R6:R7" si="10">$G6-S6</f>
        <v>1237.2259999999999</v>
      </c>
      <c r="S6" s="24">
        <f>((G6-$G$4)*15%)+$S$4</f>
        <v>129.054</v>
      </c>
      <c r="T6" s="132">
        <f t="shared" si="7"/>
        <v>-28.376000000000005</v>
      </c>
      <c r="U6" s="138">
        <f t="shared" si="8"/>
        <v>-0.18024518833767392</v>
      </c>
      <c r="V6" s="152">
        <f t="shared" si="9"/>
        <v>1206.856</v>
      </c>
      <c r="W6" s="24">
        <f>((G6-$G$4)*20%)+$W$4</f>
        <v>159.42400000000001</v>
      </c>
      <c r="X6" s="132">
        <f>W6-$I6</f>
        <v>1.9939999999999998</v>
      </c>
      <c r="Y6" s="138">
        <f>(W6-I6)/I6</f>
        <v>1.2665946769993011E-2</v>
      </c>
      <c r="Z6" s="139"/>
      <c r="AA6" s="32"/>
      <c r="AF6" s="32"/>
      <c r="AG6" s="32"/>
    </row>
    <row r="7" spans="1:33">
      <c r="A7" s="8" t="s">
        <v>10</v>
      </c>
      <c r="B7" s="9"/>
      <c r="C7" s="10">
        <v>54</v>
      </c>
      <c r="D7" s="152">
        <v>2013.84</v>
      </c>
      <c r="E7" s="23">
        <f t="shared" si="0"/>
        <v>1833.9299999999998</v>
      </c>
      <c r="F7" s="133">
        <v>179.91</v>
      </c>
      <c r="G7" s="152">
        <v>2201.27</v>
      </c>
      <c r="H7" s="23">
        <f t="shared" si="1"/>
        <v>1947.56</v>
      </c>
      <c r="I7" s="133">
        <v>253.71</v>
      </c>
      <c r="J7" s="152">
        <f t="shared" si="2"/>
        <v>1909.0235</v>
      </c>
      <c r="K7" s="24">
        <f>((G7-$G$4)*15%)+$K$4</f>
        <v>292.24649999999997</v>
      </c>
      <c r="L7" s="132">
        <f t="shared" si="3"/>
        <v>38.536499999999961</v>
      </c>
      <c r="M7" s="138">
        <f t="shared" si="4"/>
        <v>0.15189192385006486</v>
      </c>
      <c r="N7" s="152">
        <f>$G7-O7</f>
        <v>1836.904</v>
      </c>
      <c r="O7" s="24">
        <f>((G7-$G$4)*20%)+$O$4</f>
        <v>364.36599999999999</v>
      </c>
      <c r="P7" s="132">
        <f t="shared" si="5"/>
        <v>110.65599999999998</v>
      </c>
      <c r="Q7" s="138">
        <f t="shared" si="6"/>
        <v>0.43615151156832593</v>
      </c>
      <c r="R7" s="152">
        <f t="shared" si="10"/>
        <v>1946.9675</v>
      </c>
      <c r="S7" s="24">
        <f>((G7-$G$4)*15%)+$S$4</f>
        <v>254.30249999999995</v>
      </c>
      <c r="T7" s="132">
        <f t="shared" si="7"/>
        <v>0.59249999999994429</v>
      </c>
      <c r="U7" s="138">
        <f t="shared" si="8"/>
        <v>2.335343502423808E-3</v>
      </c>
      <c r="V7" s="152">
        <f t="shared" si="9"/>
        <v>1874.848</v>
      </c>
      <c r="W7" s="24">
        <f>((G7-$G$4)*20%)+$W$4</f>
        <v>326.42200000000003</v>
      </c>
      <c r="X7" s="132">
        <f>W7-$I7</f>
        <v>72.712000000000018</v>
      </c>
      <c r="Y7" s="138">
        <f>(W7-I7)/I7</f>
        <v>0.28659493122068508</v>
      </c>
      <c r="Z7" s="139"/>
      <c r="AA7" s="32"/>
      <c r="AF7" s="32"/>
      <c r="AG7" s="32"/>
    </row>
    <row r="8" spans="1:33">
      <c r="A8" s="11" t="s">
        <v>11</v>
      </c>
      <c r="B8" s="9"/>
      <c r="C8" s="135">
        <f>SUM(C4:C7)</f>
        <v>124</v>
      </c>
      <c r="D8" s="153">
        <f t="shared" ref="D8:K8" si="11">(D4*$C4)+(D5*$C5)+(D6*$C6)+(D7*$C7)</f>
        <v>181378.58000000002</v>
      </c>
      <c r="E8" s="25">
        <f t="shared" si="11"/>
        <v>165177.39999999997</v>
      </c>
      <c r="F8" s="159">
        <f t="shared" si="11"/>
        <v>16201.18</v>
      </c>
      <c r="G8" s="153">
        <f t="shared" si="11"/>
        <v>198258.8</v>
      </c>
      <c r="H8" s="25">
        <f t="shared" si="11"/>
        <v>175408.58</v>
      </c>
      <c r="I8" s="159">
        <f t="shared" si="11"/>
        <v>22850.22</v>
      </c>
      <c r="J8" s="153">
        <f t="shared" si="11"/>
        <v>173225.03599999999</v>
      </c>
      <c r="K8" s="128">
        <f t="shared" si="11"/>
        <v>25033.763999999996</v>
      </c>
      <c r="L8" s="131"/>
      <c r="M8" s="138"/>
      <c r="N8" s="153">
        <f>(N4*$C4)+(N5*$C5)+(N6*$C6)+(N7*$C7)</f>
        <v>168017.152</v>
      </c>
      <c r="O8" s="128">
        <f>(O4*$C4)+(O5*$C5)+(O6*$C6)+(O7*$C7)</f>
        <v>30241.648000000001</v>
      </c>
      <c r="P8" s="131"/>
      <c r="Q8" s="138"/>
      <c r="R8" s="153">
        <f>(R4*$C4)+(R5*$C5)+(R6*$C6)+(R7*$C7)</f>
        <v>177930.092</v>
      </c>
      <c r="S8" s="128">
        <f>(S4*$C4)+(S5*$C5)+(S6*$C6)+(S7*$C7)</f>
        <v>20328.707999999999</v>
      </c>
      <c r="T8" s="131"/>
      <c r="U8" s="138"/>
      <c r="V8" s="153">
        <f>(V4*$C4)+(V5*$C5)+(V6*$C6)+(V7*$C7)</f>
        <v>172722.20799999998</v>
      </c>
      <c r="W8" s="128">
        <f>(W4*$C4)+(W5*$C5)+(W6*$C6)+(W7*$C7)</f>
        <v>25536.592000000001</v>
      </c>
      <c r="X8" s="131"/>
      <c r="Y8" s="138"/>
      <c r="Z8" s="139"/>
      <c r="AA8" s="18"/>
      <c r="AB8" s="18"/>
      <c r="AC8" s="18"/>
      <c r="AD8" s="18"/>
      <c r="AE8" s="18"/>
      <c r="AF8" s="18"/>
    </row>
    <row r="9" spans="1:33">
      <c r="A9" s="172" t="s">
        <v>12</v>
      </c>
      <c r="B9" s="173"/>
      <c r="C9" s="174"/>
      <c r="D9" s="154">
        <f t="shared" ref="D9:K9" si="12">D8*12</f>
        <v>2176542.96</v>
      </c>
      <c r="E9" s="142">
        <f t="shared" si="12"/>
        <v>1982128.7999999996</v>
      </c>
      <c r="F9" s="160">
        <f t="shared" si="12"/>
        <v>194414.16</v>
      </c>
      <c r="G9" s="154">
        <f t="shared" si="12"/>
        <v>2379105.5999999996</v>
      </c>
      <c r="H9" s="142">
        <f t="shared" si="12"/>
        <v>2104902.96</v>
      </c>
      <c r="I9" s="160">
        <f t="shared" si="12"/>
        <v>274202.64</v>
      </c>
      <c r="J9" s="154">
        <f t="shared" si="12"/>
        <v>2078700.432</v>
      </c>
      <c r="K9" s="143">
        <f t="shared" si="12"/>
        <v>300405.16799999995</v>
      </c>
      <c r="L9" s="144"/>
      <c r="M9" s="145"/>
      <c r="N9" s="154">
        <f>N8*12</f>
        <v>2016205.824</v>
      </c>
      <c r="O9" s="143">
        <f>O8*12</f>
        <v>362899.77600000001</v>
      </c>
      <c r="P9" s="144"/>
      <c r="Q9" s="145"/>
      <c r="R9" s="154">
        <f>R8*12</f>
        <v>2135161.1040000003</v>
      </c>
      <c r="S9" s="143">
        <f>S8*12</f>
        <v>243944.49599999998</v>
      </c>
      <c r="T9" s="144"/>
      <c r="U9" s="145"/>
      <c r="V9" s="154">
        <f>V8*12</f>
        <v>2072666.4959999998</v>
      </c>
      <c r="W9" s="143">
        <f>W8*12</f>
        <v>306439.10399999999</v>
      </c>
      <c r="X9" s="144"/>
      <c r="Y9" s="145"/>
      <c r="Z9" s="139"/>
      <c r="AA9" s="18"/>
      <c r="AB9" s="18"/>
      <c r="AC9" s="18"/>
      <c r="AD9" s="18"/>
      <c r="AE9" s="18"/>
      <c r="AF9" s="18"/>
    </row>
    <row r="10" spans="1:33">
      <c r="A10" s="172" t="s">
        <v>29</v>
      </c>
      <c r="B10" s="173"/>
      <c r="C10" s="174"/>
      <c r="D10" s="154"/>
      <c r="E10" s="142"/>
      <c r="F10" s="160"/>
      <c r="G10" s="154"/>
      <c r="H10" s="142"/>
      <c r="I10" s="160"/>
      <c r="J10" s="164">
        <f>(J9-$H$9)/$H$9</f>
        <v>-1.2448330634681579E-2</v>
      </c>
      <c r="K10" s="165">
        <f>(K9-$I$9)/$I$9</f>
        <v>9.5558992429831929E-2</v>
      </c>
      <c r="L10" s="144"/>
      <c r="M10" s="145"/>
      <c r="N10" s="164">
        <f>(N9-$H$9)/$H$9</f>
        <v>-4.2138349218721199E-2</v>
      </c>
      <c r="O10" s="165">
        <f>(O9-$I$9)/$I$9</f>
        <v>0.32347294686878286</v>
      </c>
      <c r="P10" s="144"/>
      <c r="Q10" s="145"/>
      <c r="R10" s="164">
        <f>(R9-$H$9)/$H$9</f>
        <v>1.4375077889576591E-2</v>
      </c>
      <c r="S10" s="165">
        <f>(S9-$I$9)/$I$9</f>
        <v>-0.11034957212665797</v>
      </c>
      <c r="T10" s="144"/>
      <c r="U10" s="145"/>
      <c r="V10" s="164">
        <f>(V9-$H$9)/$H$9</f>
        <v>-1.5314940694463252E-2</v>
      </c>
      <c r="W10" s="165">
        <f>(W9-$I$9)/$I$9</f>
        <v>0.11756438231229276</v>
      </c>
      <c r="X10" s="144"/>
      <c r="Y10" s="145"/>
      <c r="Z10" s="139"/>
      <c r="AA10" s="18"/>
      <c r="AB10" s="18"/>
      <c r="AC10" s="18"/>
      <c r="AD10" s="18"/>
      <c r="AE10" s="18"/>
      <c r="AF10" s="18"/>
    </row>
    <row r="11" spans="1:33" ht="15.75" thickBot="1">
      <c r="A11" s="175" t="s">
        <v>30</v>
      </c>
      <c r="B11" s="176"/>
      <c r="C11" s="177"/>
      <c r="D11" s="156"/>
      <c r="E11" s="146"/>
      <c r="F11" s="163"/>
      <c r="G11" s="156"/>
      <c r="H11" s="146"/>
      <c r="I11" s="163"/>
      <c r="J11" s="156">
        <f>J9-$H$9</f>
        <v>-26202.527999999933</v>
      </c>
      <c r="K11" s="147">
        <f>K9-$I$9</f>
        <v>26202.527999999933</v>
      </c>
      <c r="L11" s="148"/>
      <c r="M11" s="149"/>
      <c r="N11" s="156">
        <f>N9-$H$9</f>
        <v>-88697.13599999994</v>
      </c>
      <c r="O11" s="147">
        <f>O9-$I$9</f>
        <v>88697.135999999999</v>
      </c>
      <c r="P11" s="148"/>
      <c r="Q11" s="149"/>
      <c r="R11" s="156">
        <f>R9-$H$9</f>
        <v>30258.14400000032</v>
      </c>
      <c r="S11" s="147">
        <f>S9-$I$9</f>
        <v>-30258.144000000029</v>
      </c>
      <c r="T11" s="148"/>
      <c r="U11" s="149"/>
      <c r="V11" s="156">
        <f>V9-$H$9</f>
        <v>-32236.464000000153</v>
      </c>
      <c r="W11" s="147">
        <f>W9-$I$9</f>
        <v>32236.463999999978</v>
      </c>
      <c r="X11" s="148"/>
      <c r="Y11" s="149"/>
      <c r="Z11" s="139"/>
      <c r="AA11" s="18"/>
      <c r="AB11" s="18"/>
      <c r="AC11" s="18"/>
      <c r="AD11" s="18"/>
      <c r="AE11" s="18"/>
      <c r="AF11" s="18"/>
    </row>
    <row r="12" spans="1:33" ht="20.25">
      <c r="A12" s="21"/>
    </row>
    <row r="13" spans="1:33" ht="20.25">
      <c r="A13" s="22"/>
      <c r="G13" s="19"/>
    </row>
    <row r="14" spans="1:33" ht="20.25">
      <c r="A14" s="22"/>
    </row>
  </sheetData>
  <mergeCells count="12">
    <mergeCell ref="R1:U1"/>
    <mergeCell ref="V1:Y1"/>
    <mergeCell ref="A11:C11"/>
    <mergeCell ref="D1:F1"/>
    <mergeCell ref="G1:I1"/>
    <mergeCell ref="J1:M1"/>
    <mergeCell ref="N1:Q1"/>
    <mergeCell ref="B2:C2"/>
    <mergeCell ref="D3:F3"/>
    <mergeCell ref="G3:I3"/>
    <mergeCell ref="A9:C9"/>
    <mergeCell ref="A10:C10"/>
  </mergeCells>
  <pageMargins left="0.7" right="0.7" top="0.75" bottom="0.75" header="0.3" footer="0.3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E43AD-419D-47EF-8FAE-830BB3037DB0}">
  <dimension ref="A1:AG23"/>
  <sheetViews>
    <sheetView showGridLines="0" tabSelected="1" zoomScale="85" zoomScaleNormal="85" zoomScaleSheetLayoutView="100" workbookViewId="0">
      <selection activeCell="B1" sqref="A1:Y11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6" width="11.5" style="1" hidden="1" customWidth="1"/>
    <col min="7" max="9" width="11.5" style="1" customWidth="1"/>
    <col min="10" max="13" width="12.125" style="1" hidden="1" customWidth="1"/>
    <col min="14" max="17" width="12.125" style="1" customWidth="1"/>
    <col min="18" max="21" width="12.125" style="1" hidden="1" customWidth="1"/>
    <col min="22" max="25" width="12.125" style="1" customWidth="1"/>
    <col min="26" max="26" width="8.125" style="17" customWidth="1"/>
    <col min="27" max="27" width="8.375" style="17" customWidth="1"/>
    <col min="28" max="31" width="6.375" style="17" customWidth="1"/>
    <col min="32" max="33" width="6.375" style="17"/>
    <col min="34" max="16384" width="6.375" style="1"/>
  </cols>
  <sheetData>
    <row r="1" spans="1:33" ht="18.75">
      <c r="A1" s="2"/>
      <c r="B1" s="3"/>
      <c r="C1" s="4"/>
      <c r="D1" s="178" t="s">
        <v>13</v>
      </c>
      <c r="E1" s="179"/>
      <c r="F1" s="180"/>
      <c r="G1" s="178" t="s">
        <v>14</v>
      </c>
      <c r="H1" s="179"/>
      <c r="I1" s="180"/>
      <c r="J1" s="178" t="s">
        <v>31</v>
      </c>
      <c r="K1" s="179"/>
      <c r="L1" s="179"/>
      <c r="M1" s="180"/>
      <c r="N1" s="178" t="s">
        <v>32</v>
      </c>
      <c r="O1" s="179"/>
      <c r="P1" s="179"/>
      <c r="Q1" s="180"/>
      <c r="R1" s="178" t="s">
        <v>33</v>
      </c>
      <c r="S1" s="179"/>
      <c r="T1" s="179"/>
      <c r="U1" s="180"/>
      <c r="V1" s="178" t="s">
        <v>34</v>
      </c>
      <c r="W1" s="179"/>
      <c r="X1" s="179"/>
      <c r="Y1" s="180"/>
    </row>
    <row r="2" spans="1:33">
      <c r="A2" s="29"/>
      <c r="B2" s="184" t="s">
        <v>2</v>
      </c>
      <c r="C2" s="184"/>
      <c r="D2" s="158" t="s">
        <v>17</v>
      </c>
      <c r="E2" s="31" t="s">
        <v>15</v>
      </c>
      <c r="F2" s="30" t="s">
        <v>16</v>
      </c>
      <c r="G2" s="158" t="s">
        <v>17</v>
      </c>
      <c r="H2" s="31" t="s">
        <v>15</v>
      </c>
      <c r="I2" s="30" t="s">
        <v>16</v>
      </c>
      <c r="J2" s="150" t="s">
        <v>15</v>
      </c>
      <c r="K2" s="5" t="s">
        <v>16</v>
      </c>
      <c r="L2" s="136" t="s">
        <v>24</v>
      </c>
      <c r="M2" s="137" t="s">
        <v>5</v>
      </c>
      <c r="N2" s="150" t="s">
        <v>15</v>
      </c>
      <c r="O2" s="5" t="s">
        <v>16</v>
      </c>
      <c r="P2" s="136" t="s">
        <v>24</v>
      </c>
      <c r="Q2" s="137" t="s">
        <v>5</v>
      </c>
      <c r="R2" s="150" t="s">
        <v>15</v>
      </c>
      <c r="S2" s="5" t="s">
        <v>16</v>
      </c>
      <c r="T2" s="136" t="s">
        <v>24</v>
      </c>
      <c r="U2" s="137" t="s">
        <v>5</v>
      </c>
      <c r="V2" s="150" t="s">
        <v>15</v>
      </c>
      <c r="W2" s="5" t="s">
        <v>16</v>
      </c>
      <c r="X2" s="136" t="s">
        <v>24</v>
      </c>
      <c r="Y2" s="137" t="s">
        <v>5</v>
      </c>
    </row>
    <row r="3" spans="1:33">
      <c r="A3" s="6" t="s">
        <v>25</v>
      </c>
      <c r="B3" s="134"/>
      <c r="C3" s="157"/>
      <c r="D3" s="185"/>
      <c r="E3" s="186"/>
      <c r="F3" s="187"/>
      <c r="G3" s="188"/>
      <c r="H3" s="189"/>
      <c r="I3" s="190"/>
      <c r="J3" s="151"/>
      <c r="K3" s="130"/>
      <c r="L3" s="130"/>
      <c r="M3" s="7"/>
      <c r="N3" s="151"/>
      <c r="O3" s="130"/>
      <c r="P3" s="130"/>
      <c r="Q3" s="7"/>
      <c r="R3" s="151"/>
      <c r="S3" s="130"/>
      <c r="T3" s="130"/>
      <c r="U3" s="7"/>
      <c r="V3" s="151"/>
      <c r="W3" s="130"/>
      <c r="X3" s="130"/>
      <c r="Y3" s="7"/>
    </row>
    <row r="4" spans="1:33">
      <c r="A4" s="8" t="s">
        <v>3</v>
      </c>
      <c r="B4" s="9"/>
      <c r="C4" s="10">
        <v>53</v>
      </c>
      <c r="D4" s="152">
        <v>731.1</v>
      </c>
      <c r="E4" s="23">
        <f>D4-F4</f>
        <v>628.26</v>
      </c>
      <c r="F4" s="133">
        <v>102.84</v>
      </c>
      <c r="G4" s="152">
        <v>862.83</v>
      </c>
      <c r="H4" s="23">
        <f>G4-I4</f>
        <v>714.54000000000008</v>
      </c>
      <c r="I4" s="133">
        <v>148.29</v>
      </c>
      <c r="J4" s="152">
        <f>$G4-K4</f>
        <v>776.54700000000003</v>
      </c>
      <c r="K4" s="24">
        <f>($G4*10%)</f>
        <v>86.283000000000015</v>
      </c>
      <c r="L4" s="132">
        <f>K4-$I4</f>
        <v>-62.006999999999977</v>
      </c>
      <c r="M4" s="138">
        <f>($K4-$I4)/$I4</f>
        <v>-0.41814687436779269</v>
      </c>
      <c r="N4" s="152">
        <f>$G4-O4</f>
        <v>776.54700000000003</v>
      </c>
      <c r="O4" s="24">
        <f>($G4*10%)</f>
        <v>86.283000000000015</v>
      </c>
      <c r="P4" s="132">
        <f>O4-$I4</f>
        <v>-62.006999999999977</v>
      </c>
      <c r="Q4" s="138">
        <f>(O4-I4)/I4</f>
        <v>-0.41814687436779269</v>
      </c>
      <c r="R4" s="152">
        <f>$G4-S4</f>
        <v>819.68849999999998</v>
      </c>
      <c r="S4" s="24">
        <f>($G4*5%)</f>
        <v>43.141500000000008</v>
      </c>
      <c r="T4" s="132">
        <f>S4-$I4</f>
        <v>-105.14849999999998</v>
      </c>
      <c r="U4" s="138">
        <f>(S4-I4)/$I4</f>
        <v>-0.70907343718389637</v>
      </c>
      <c r="V4" s="152">
        <f>$G4-W4</f>
        <v>819.68849999999998</v>
      </c>
      <c r="W4" s="24">
        <f>($G4*5%)</f>
        <v>43.141500000000008</v>
      </c>
      <c r="X4" s="132">
        <f>W4-$I4</f>
        <v>-105.14849999999998</v>
      </c>
      <c r="Y4" s="138">
        <f>(W4-I4)/I4</f>
        <v>-0.70907343718389637</v>
      </c>
      <c r="Z4" s="140"/>
      <c r="AA4" s="32"/>
      <c r="AF4" s="32"/>
      <c r="AG4" s="32"/>
    </row>
    <row r="5" spans="1:33">
      <c r="A5" s="8" t="s">
        <v>8</v>
      </c>
      <c r="B5" s="9"/>
      <c r="C5" s="10">
        <v>45</v>
      </c>
      <c r="D5" s="152">
        <v>1462.28</v>
      </c>
      <c r="E5" s="23">
        <f t="shared" ref="E5:E7" si="0">D5-F5</f>
        <v>1186.3</v>
      </c>
      <c r="F5" s="133">
        <v>275.98</v>
      </c>
      <c r="G5" s="152">
        <v>1725.74</v>
      </c>
      <c r="H5" s="23">
        <f t="shared" ref="H5:H7" si="1">G5-I5</f>
        <v>1358.87</v>
      </c>
      <c r="I5" s="133">
        <v>366.87</v>
      </c>
      <c r="J5" s="152">
        <f t="shared" ref="J5:J7" si="2">$G5-K5</f>
        <v>1510.0205000000001</v>
      </c>
      <c r="K5" s="24">
        <f>((G5-$G$4)*15%)+$K$4</f>
        <v>215.71950000000001</v>
      </c>
      <c r="L5" s="132">
        <f t="shared" ref="L5:L7" si="3">K5-$I5</f>
        <v>-151.15049999999999</v>
      </c>
      <c r="M5" s="138">
        <f t="shared" ref="M5:M7" si="4">($K5-$I5)/$I5</f>
        <v>-0.4120001635456701</v>
      </c>
      <c r="N5" s="152">
        <f>$G5-O5</f>
        <v>1466.875</v>
      </c>
      <c r="O5" s="24">
        <f>((G5-$G$4)*20%)+$O$4</f>
        <v>258.86500000000001</v>
      </c>
      <c r="P5" s="132">
        <f t="shared" ref="P5:P7" si="5">O5-$I5</f>
        <v>-108.005</v>
      </c>
      <c r="Q5" s="138">
        <f t="shared" ref="Q5:Q7" si="6">(O5-I5)/I5</f>
        <v>-0.29439583503693406</v>
      </c>
      <c r="R5" s="152">
        <f>$G5-S5</f>
        <v>1553.162</v>
      </c>
      <c r="S5" s="24">
        <f>((G5-$G$4)*15%)+$S$4</f>
        <v>172.578</v>
      </c>
      <c r="T5" s="132">
        <f t="shared" ref="T5:T7" si="7">S5-$I5</f>
        <v>-194.292</v>
      </c>
      <c r="U5" s="138">
        <f t="shared" ref="U5:U7" si="8">(S5-I5)/$I5</f>
        <v>-0.52959358900973097</v>
      </c>
      <c r="V5" s="152">
        <f t="shared" ref="V5:V7" si="9">$G5-W5</f>
        <v>1510.0165</v>
      </c>
      <c r="W5" s="24">
        <f>((G5-$G$4)*20%)+$W$4</f>
        <v>215.7235</v>
      </c>
      <c r="X5" s="132">
        <f>W5-$I5</f>
        <v>-151.1465</v>
      </c>
      <c r="Y5" s="138">
        <f>(W5-I5)/I5</f>
        <v>-0.41198926050099488</v>
      </c>
      <c r="Z5" s="140"/>
      <c r="AA5" s="18"/>
      <c r="AF5" s="32"/>
      <c r="AG5" s="32"/>
    </row>
    <row r="6" spans="1:33">
      <c r="A6" s="8" t="s">
        <v>9</v>
      </c>
      <c r="B6" s="9"/>
      <c r="C6" s="10">
        <v>19</v>
      </c>
      <c r="D6" s="152">
        <v>1316.13</v>
      </c>
      <c r="E6" s="23">
        <f t="shared" si="0"/>
        <v>1074.7400000000002</v>
      </c>
      <c r="F6" s="133">
        <v>241.39</v>
      </c>
      <c r="G6" s="152">
        <v>1553.26</v>
      </c>
      <c r="H6" s="23">
        <f t="shared" si="1"/>
        <v>1230.07</v>
      </c>
      <c r="I6" s="133">
        <v>323.19</v>
      </c>
      <c r="J6" s="152">
        <f t="shared" si="2"/>
        <v>1363.4124999999999</v>
      </c>
      <c r="K6" s="24">
        <f>((G6-$G$4)*15%)+$K$4</f>
        <v>189.84750000000003</v>
      </c>
      <c r="L6" s="132">
        <f t="shared" si="3"/>
        <v>-133.34249999999997</v>
      </c>
      <c r="M6" s="138">
        <f t="shared" si="4"/>
        <v>-0.4125823818806274</v>
      </c>
      <c r="N6" s="152">
        <f>$G6-O6</f>
        <v>1328.8910000000001</v>
      </c>
      <c r="O6" s="24">
        <f>((G6-$G$4)*20%)+$O$4</f>
        <v>224.369</v>
      </c>
      <c r="P6" s="132">
        <f t="shared" si="5"/>
        <v>-98.820999999999998</v>
      </c>
      <c r="Q6" s="138">
        <f t="shared" si="6"/>
        <v>-0.30576750518270984</v>
      </c>
      <c r="R6" s="152">
        <f t="shared" ref="R6:R7" si="10">$G6-S6</f>
        <v>1406.5540000000001</v>
      </c>
      <c r="S6" s="24">
        <f>((G6-$G$4)*15%)+$S$4</f>
        <v>146.70600000000002</v>
      </c>
      <c r="T6" s="132">
        <f t="shared" si="7"/>
        <v>-176.48399999999998</v>
      </c>
      <c r="U6" s="138">
        <f t="shared" si="8"/>
        <v>-0.54606887589343722</v>
      </c>
      <c r="V6" s="152">
        <f t="shared" si="9"/>
        <v>1372.0325</v>
      </c>
      <c r="W6" s="24">
        <f>((G6-$G$4)*20%)+$W$4</f>
        <v>181.22749999999999</v>
      </c>
      <c r="X6" s="132">
        <f>W6-$I6</f>
        <v>-141.96250000000001</v>
      </c>
      <c r="Y6" s="138">
        <f>(W6-I6)/I6</f>
        <v>-0.43925399919551966</v>
      </c>
      <c r="Z6" s="139"/>
      <c r="AA6" s="32"/>
      <c r="AF6" s="32"/>
      <c r="AG6" s="32"/>
    </row>
    <row r="7" spans="1:33">
      <c r="A7" s="8" t="s">
        <v>10</v>
      </c>
      <c r="B7" s="9"/>
      <c r="C7" s="10">
        <v>74</v>
      </c>
      <c r="D7" s="152">
        <v>2193.75</v>
      </c>
      <c r="E7" s="23">
        <f t="shared" si="0"/>
        <v>1744.62</v>
      </c>
      <c r="F7" s="133">
        <v>449.13</v>
      </c>
      <c r="G7" s="152">
        <v>2588.9899999999998</v>
      </c>
      <c r="H7" s="23">
        <f t="shared" si="1"/>
        <v>2003.5199999999998</v>
      </c>
      <c r="I7" s="133">
        <v>585.47</v>
      </c>
      <c r="J7" s="152">
        <f t="shared" si="2"/>
        <v>2243.7829999999999</v>
      </c>
      <c r="K7" s="24">
        <f>((G7-$G$4)*15%)+$K$4</f>
        <v>345.20699999999999</v>
      </c>
      <c r="L7" s="132">
        <f t="shared" si="3"/>
        <v>-240.26300000000003</v>
      </c>
      <c r="M7" s="138">
        <f t="shared" si="4"/>
        <v>-0.41037627888704803</v>
      </c>
      <c r="N7" s="152">
        <f>$G7-O7</f>
        <v>2157.4749999999999</v>
      </c>
      <c r="O7" s="24">
        <f>((G7-$G$4)*20%)+$O$4</f>
        <v>431.51499999999999</v>
      </c>
      <c r="P7" s="132">
        <f t="shared" si="5"/>
        <v>-153.95500000000004</v>
      </c>
      <c r="Q7" s="138">
        <f t="shared" si="6"/>
        <v>-0.26295967342476989</v>
      </c>
      <c r="R7" s="152">
        <f t="shared" si="10"/>
        <v>2286.9244999999996</v>
      </c>
      <c r="S7" s="24">
        <f>((G7-$G$4)*15%)+$S$4</f>
        <v>302.06549999999999</v>
      </c>
      <c r="T7" s="132">
        <f t="shared" si="7"/>
        <v>-283.40450000000004</v>
      </c>
      <c r="U7" s="138">
        <f t="shared" si="8"/>
        <v>-0.48406323125010681</v>
      </c>
      <c r="V7" s="152">
        <f t="shared" si="9"/>
        <v>2200.6164999999996</v>
      </c>
      <c r="W7" s="24">
        <f>((G7-$G$4)*20%)+$W$4</f>
        <v>388.37349999999998</v>
      </c>
      <c r="X7" s="132">
        <f>W7-$I7</f>
        <v>-197.09650000000005</v>
      </c>
      <c r="Y7" s="138">
        <f>(W7-I7)/I7</f>
        <v>-0.33664662578782867</v>
      </c>
      <c r="Z7" s="139"/>
      <c r="AA7" s="32"/>
      <c r="AF7" s="32"/>
      <c r="AG7" s="32"/>
    </row>
    <row r="8" spans="1:33">
      <c r="A8" s="11" t="s">
        <v>11</v>
      </c>
      <c r="B8" s="9"/>
      <c r="C8" s="135">
        <f>SUM(C4:C7)</f>
        <v>191</v>
      </c>
      <c r="D8" s="153">
        <f t="shared" ref="D8:K8" si="11">(D4*$C4)+(D5*$C5)+(D6*$C6)+(D7*$C7)</f>
        <v>291894.87</v>
      </c>
      <c r="E8" s="25">
        <f t="shared" si="11"/>
        <v>236203.21999999997</v>
      </c>
      <c r="F8" s="159">
        <f t="shared" si="11"/>
        <v>55691.650000000009</v>
      </c>
      <c r="G8" s="153">
        <f t="shared" si="11"/>
        <v>344485.49</v>
      </c>
      <c r="H8" s="25">
        <f t="shared" si="11"/>
        <v>270651.57999999996</v>
      </c>
      <c r="I8" s="159">
        <f t="shared" si="11"/>
        <v>73833.91</v>
      </c>
      <c r="J8" s="153">
        <f t="shared" si="11"/>
        <v>301052.69299999997</v>
      </c>
      <c r="K8" s="128">
        <f t="shared" si="11"/>
        <v>43432.797000000006</v>
      </c>
      <c r="L8" s="131"/>
      <c r="M8" s="138"/>
      <c r="N8" s="153">
        <f>(N4*$C4)+(N5*$C5)+(N6*$C6)+(N7*$C7)</f>
        <v>292068.44500000001</v>
      </c>
      <c r="O8" s="128">
        <f>(O4*$C4)+(O5*$C5)+(O6*$C6)+(O7*$C7)</f>
        <v>52417.045000000006</v>
      </c>
      <c r="P8" s="131"/>
      <c r="Q8" s="138"/>
      <c r="R8" s="153">
        <f>(R4*$C4)+(R5*$C5)+(R6*$C6)+(R7*$C7)</f>
        <v>309292.71950000001</v>
      </c>
      <c r="S8" s="128">
        <f>(S4*$C4)+(S5*$C5)+(S6*$C6)+(S7*$C7)</f>
        <v>35192.770499999999</v>
      </c>
      <c r="T8" s="131"/>
      <c r="U8" s="138"/>
      <c r="V8" s="153">
        <f>(V4*$C4)+(V5*$C5)+(V6*$C6)+(V7*$C7)</f>
        <v>300308.47149999999</v>
      </c>
      <c r="W8" s="128">
        <f>(W4*$C4)+(W5*$C5)+(W6*$C6)+(W7*$C7)</f>
        <v>44177.018499999998</v>
      </c>
      <c r="X8" s="131"/>
      <c r="Y8" s="138"/>
      <c r="Z8" s="139"/>
      <c r="AA8" s="18"/>
      <c r="AB8" s="18"/>
      <c r="AC8" s="18"/>
      <c r="AD8" s="18"/>
      <c r="AE8" s="18"/>
      <c r="AF8" s="18"/>
    </row>
    <row r="9" spans="1:33">
      <c r="A9" s="172" t="s">
        <v>12</v>
      </c>
      <c r="B9" s="173"/>
      <c r="C9" s="174"/>
      <c r="D9" s="154">
        <f t="shared" ref="D9:K9" si="12">D8*12</f>
        <v>3502738.44</v>
      </c>
      <c r="E9" s="142">
        <f t="shared" si="12"/>
        <v>2834438.6399999997</v>
      </c>
      <c r="F9" s="160">
        <f t="shared" si="12"/>
        <v>668299.80000000005</v>
      </c>
      <c r="G9" s="154">
        <f t="shared" si="12"/>
        <v>4133825.88</v>
      </c>
      <c r="H9" s="142">
        <f t="shared" si="12"/>
        <v>3247818.9599999995</v>
      </c>
      <c r="I9" s="160">
        <f t="shared" si="12"/>
        <v>886006.92</v>
      </c>
      <c r="J9" s="154">
        <f t="shared" si="12"/>
        <v>3612632.3159999996</v>
      </c>
      <c r="K9" s="143">
        <f t="shared" si="12"/>
        <v>521193.56400000007</v>
      </c>
      <c r="L9" s="144"/>
      <c r="M9" s="145"/>
      <c r="N9" s="154">
        <f>N8*12</f>
        <v>3504821.34</v>
      </c>
      <c r="O9" s="143">
        <f>O8*12</f>
        <v>629004.54</v>
      </c>
      <c r="P9" s="144"/>
      <c r="Q9" s="145"/>
      <c r="R9" s="154">
        <f>R8*12</f>
        <v>3711512.6340000001</v>
      </c>
      <c r="S9" s="143">
        <f>S8*12</f>
        <v>422313.24599999998</v>
      </c>
      <c r="T9" s="144"/>
      <c r="U9" s="145"/>
      <c r="V9" s="154">
        <f>V8*12</f>
        <v>3603701.6579999998</v>
      </c>
      <c r="W9" s="143">
        <f>W8*12</f>
        <v>530124.22199999995</v>
      </c>
      <c r="X9" s="144"/>
      <c r="Y9" s="145"/>
      <c r="Z9" s="139"/>
      <c r="AA9" s="18"/>
      <c r="AB9" s="18"/>
      <c r="AC9" s="18"/>
      <c r="AD9" s="18"/>
      <c r="AE9" s="18"/>
      <c r="AF9" s="18"/>
    </row>
    <row r="10" spans="1:33">
      <c r="A10" s="172" t="s">
        <v>29</v>
      </c>
      <c r="B10" s="173"/>
      <c r="C10" s="174"/>
      <c r="D10" s="154"/>
      <c r="E10" s="142"/>
      <c r="F10" s="160"/>
      <c r="G10" s="154"/>
      <c r="H10" s="142"/>
      <c r="I10" s="160"/>
      <c r="J10" s="164">
        <f>(J9-$H$9)/$H$9</f>
        <v>0.11232564391458574</v>
      </c>
      <c r="K10" s="165">
        <f>(K9-$I$9)/$I$9</f>
        <v>-0.41175000755073105</v>
      </c>
      <c r="L10" s="144"/>
      <c r="M10" s="145"/>
      <c r="N10" s="164">
        <f>(N9-$H$9)/$H$9</f>
        <v>7.913075918492711E-2</v>
      </c>
      <c r="O10" s="165">
        <f>(O9-$I$9)/$I$9</f>
        <v>-0.29006814077704945</v>
      </c>
      <c r="P10" s="144"/>
      <c r="Q10" s="145"/>
      <c r="R10" s="164">
        <f>(R9-$H$9)/$H$9</f>
        <v>0.14277078855405187</v>
      </c>
      <c r="S10" s="165">
        <f>(S9-$I$9)/$I$9</f>
        <v>-0.52335220361484314</v>
      </c>
      <c r="T10" s="144"/>
      <c r="U10" s="145"/>
      <c r="V10" s="164">
        <f>(V9-$H$9)/$H$9</f>
        <v>0.10957590382439308</v>
      </c>
      <c r="W10" s="165">
        <f>(W9-$I$9)/$I$9</f>
        <v>-0.40167033684116155</v>
      </c>
      <c r="X10" s="144"/>
      <c r="Y10" s="145"/>
      <c r="Z10" s="139"/>
      <c r="AA10" s="18"/>
      <c r="AB10" s="18"/>
      <c r="AC10" s="18"/>
      <c r="AD10" s="18"/>
      <c r="AE10" s="18"/>
      <c r="AF10" s="18"/>
    </row>
    <row r="11" spans="1:33">
      <c r="A11" s="172" t="s">
        <v>30</v>
      </c>
      <c r="B11" s="173"/>
      <c r="C11" s="174"/>
      <c r="D11" s="154"/>
      <c r="E11" s="142"/>
      <c r="F11" s="160"/>
      <c r="G11" s="154"/>
      <c r="H11" s="142"/>
      <c r="I11" s="160"/>
      <c r="J11" s="154">
        <f>J9-$H$9</f>
        <v>364813.35600000015</v>
      </c>
      <c r="K11" s="143">
        <f>K9-$I$9</f>
        <v>-364813.35599999997</v>
      </c>
      <c r="L11" s="144"/>
      <c r="M11" s="145"/>
      <c r="N11" s="154">
        <f>N9-$H$9</f>
        <v>257002.38000000035</v>
      </c>
      <c r="O11" s="143">
        <f>O9-$I$9</f>
        <v>-257002.38</v>
      </c>
      <c r="P11" s="144"/>
      <c r="Q11" s="145"/>
      <c r="R11" s="154">
        <f>R9-$H$9</f>
        <v>463693.67400000058</v>
      </c>
      <c r="S11" s="143">
        <f>S9-$I$9</f>
        <v>-463693.67400000006</v>
      </c>
      <c r="T11" s="144"/>
      <c r="U11" s="145"/>
      <c r="V11" s="154">
        <f>V9-$H$9</f>
        <v>355882.69800000032</v>
      </c>
      <c r="W11" s="143">
        <f>W9-$I$9</f>
        <v>-355882.69800000009</v>
      </c>
      <c r="X11" s="144"/>
      <c r="Y11" s="145"/>
      <c r="Z11" s="139"/>
      <c r="AA11" s="18"/>
      <c r="AB11" s="18"/>
      <c r="AC11" s="18"/>
      <c r="AD11" s="18"/>
      <c r="AE11" s="18"/>
      <c r="AF11" s="18"/>
    </row>
    <row r="12" spans="1:33">
      <c r="A12" s="14" t="s">
        <v>26</v>
      </c>
      <c r="B12" s="15"/>
      <c r="C12" s="16"/>
      <c r="D12" s="191"/>
      <c r="E12" s="192"/>
      <c r="F12" s="193"/>
      <c r="G12" s="181"/>
      <c r="H12" s="182"/>
      <c r="I12" s="183"/>
      <c r="J12" s="155"/>
      <c r="K12" s="129"/>
      <c r="L12" s="27"/>
      <c r="M12" s="28"/>
      <c r="N12" s="155"/>
      <c r="O12" s="129"/>
      <c r="P12" s="27"/>
      <c r="Q12" s="28"/>
      <c r="R12" s="155"/>
      <c r="S12" s="129"/>
      <c r="T12" s="27"/>
      <c r="U12" s="28"/>
      <c r="V12" s="155"/>
      <c r="W12" s="129"/>
      <c r="X12" s="27"/>
      <c r="Y12" s="28"/>
      <c r="Z12" s="139"/>
    </row>
    <row r="13" spans="1:33">
      <c r="A13" s="8" t="s">
        <v>3</v>
      </c>
      <c r="B13" s="9"/>
      <c r="C13" s="10">
        <f>C4</f>
        <v>53</v>
      </c>
      <c r="D13" s="152"/>
      <c r="E13" s="23"/>
      <c r="F13" s="133"/>
      <c r="G13" s="152">
        <v>808.47</v>
      </c>
      <c r="H13" s="23"/>
      <c r="I13" s="133"/>
      <c r="J13" s="152">
        <f>$G13-K13</f>
        <v>727.62300000000005</v>
      </c>
      <c r="K13" s="24">
        <f>($G13*10%)</f>
        <v>80.847000000000008</v>
      </c>
      <c r="L13" s="132">
        <f>K13-$I4</f>
        <v>-67.442999999999984</v>
      </c>
      <c r="M13" s="138">
        <f>($K13-$I4)/$I4</f>
        <v>-0.45480477442848466</v>
      </c>
      <c r="N13" s="152">
        <f>$G13-O13</f>
        <v>727.62300000000005</v>
      </c>
      <c r="O13" s="24">
        <f>($G13*10%)</f>
        <v>80.847000000000008</v>
      </c>
      <c r="P13" s="132">
        <f>O13-$I4</f>
        <v>-67.442999999999984</v>
      </c>
      <c r="Q13" s="138">
        <f>(O13-I4)/I4</f>
        <v>-0.45480477442848466</v>
      </c>
      <c r="R13" s="152">
        <f>$G13-S13</f>
        <v>768.04650000000004</v>
      </c>
      <c r="S13" s="24">
        <f>($G13*5%)</f>
        <v>40.423500000000004</v>
      </c>
      <c r="T13" s="132">
        <f>S13-$I4</f>
        <v>-107.86649999999999</v>
      </c>
      <c r="U13" s="138">
        <f>(S13-I4)/$I4</f>
        <v>-0.72740238721424233</v>
      </c>
      <c r="V13" s="152">
        <f>$G13-W13</f>
        <v>768.04650000000004</v>
      </c>
      <c r="W13" s="24">
        <f>($G13*5%)</f>
        <v>40.423500000000004</v>
      </c>
      <c r="X13" s="132">
        <f>W13-$I4</f>
        <v>-107.86649999999999</v>
      </c>
      <c r="Y13" s="138">
        <f>(W13-I4)/I4</f>
        <v>-0.72740238721424233</v>
      </c>
      <c r="Z13" s="140"/>
      <c r="AA13" s="141"/>
      <c r="AD13" s="32"/>
      <c r="AG13" s="32"/>
    </row>
    <row r="14" spans="1:33">
      <c r="A14" s="8" t="s">
        <v>8</v>
      </c>
      <c r="B14" s="9"/>
      <c r="C14" s="10">
        <f t="shared" ref="C14:C16" si="13">C5</f>
        <v>45</v>
      </c>
      <c r="D14" s="152"/>
      <c r="E14" s="23"/>
      <c r="F14" s="133"/>
      <c r="G14" s="152">
        <v>1617.02</v>
      </c>
      <c r="H14" s="23"/>
      <c r="I14" s="133"/>
      <c r="J14" s="152">
        <f>$G14-K14</f>
        <v>1414.8905</v>
      </c>
      <c r="K14" s="24">
        <f>((G14-$G$13)*15%)+$K$13</f>
        <v>202.12950000000001</v>
      </c>
      <c r="L14" s="132">
        <f>K14-$I5</f>
        <v>-164.7405</v>
      </c>
      <c r="M14" s="138">
        <f>($K14-$I5)/$I5</f>
        <v>-0.44904325782974897</v>
      </c>
      <c r="N14" s="152">
        <f>$G14-O14</f>
        <v>1374.463</v>
      </c>
      <c r="O14" s="24">
        <f>((G14-$G$13)*20%)+$O$13</f>
        <v>242.55700000000002</v>
      </c>
      <c r="P14" s="132">
        <f>O14-$I5</f>
        <v>-124.31299999999999</v>
      </c>
      <c r="Q14" s="138">
        <f>(O14-I5)/I5</f>
        <v>-0.33884754817782864</v>
      </c>
      <c r="R14" s="152">
        <f>$G14-S14</f>
        <v>1455.3140000000001</v>
      </c>
      <c r="S14" s="24">
        <f>((G14-$G$13)*15%)+$S$13</f>
        <v>161.70599999999999</v>
      </c>
      <c r="T14" s="132">
        <f>S14-$I5</f>
        <v>-205.16400000000002</v>
      </c>
      <c r="U14" s="138">
        <f>(S14-I5)/$I5</f>
        <v>-0.55922806443699402</v>
      </c>
      <c r="V14" s="152">
        <f>$G14-W14</f>
        <v>1414.8865000000001</v>
      </c>
      <c r="W14" s="24">
        <f>((G14-$G$13)*20%)+$W$13</f>
        <v>202.13350000000003</v>
      </c>
      <c r="X14" s="132">
        <f>W14-$I5</f>
        <v>-164.73649999999998</v>
      </c>
      <c r="Y14" s="138">
        <f>(W14-I5)/I5</f>
        <v>-0.44903235478507364</v>
      </c>
      <c r="Z14" s="140"/>
      <c r="AA14" s="141"/>
      <c r="AG14" s="32"/>
    </row>
    <row r="15" spans="1:33">
      <c r="A15" s="8" t="s">
        <v>9</v>
      </c>
      <c r="B15" s="9"/>
      <c r="C15" s="10">
        <f t="shared" si="13"/>
        <v>19</v>
      </c>
      <c r="D15" s="152"/>
      <c r="E15" s="23"/>
      <c r="F15" s="133"/>
      <c r="G15" s="152">
        <v>1455.41</v>
      </c>
      <c r="H15" s="23"/>
      <c r="I15" s="133"/>
      <c r="J15" s="152">
        <f t="shared" ref="J15:J16" si="14">$G15-K15</f>
        <v>1277.5219999999999</v>
      </c>
      <c r="K15" s="24">
        <f>((G15-$G$13)*15%)+$K$13</f>
        <v>177.88800000000003</v>
      </c>
      <c r="L15" s="132">
        <f>K15-$I6</f>
        <v>-145.30199999999996</v>
      </c>
      <c r="M15" s="138">
        <f>($K15-$I6)/$I6</f>
        <v>-0.44958693028868457</v>
      </c>
      <c r="N15" s="152">
        <f>$G15-O15</f>
        <v>1245.1750000000002</v>
      </c>
      <c r="O15" s="24">
        <f>((G15-$G$13)*20%)+$O$13</f>
        <v>210.23500000000001</v>
      </c>
      <c r="P15" s="132">
        <f>O15-$I6</f>
        <v>-112.95499999999998</v>
      </c>
      <c r="Q15" s="138">
        <f>(O15-I6)/I6</f>
        <v>-0.34950029394473836</v>
      </c>
      <c r="R15" s="152">
        <f t="shared" ref="R15:R16" si="15">$G15-S15</f>
        <v>1317.9455</v>
      </c>
      <c r="S15" s="24">
        <f>((G15-$G$13)*15%)+$S$13</f>
        <v>137.46450000000002</v>
      </c>
      <c r="T15" s="132">
        <f>S15-$I6</f>
        <v>-185.72549999999998</v>
      </c>
      <c r="U15" s="138">
        <f>(S15-I6)/$I6</f>
        <v>-0.57466351062842291</v>
      </c>
      <c r="V15" s="152">
        <f t="shared" ref="V15:V16" si="16">$G15-W15</f>
        <v>1285.5985000000001</v>
      </c>
      <c r="W15" s="24">
        <f>((G15-$G$13)*20%)+$W$13</f>
        <v>169.81150000000002</v>
      </c>
      <c r="X15" s="132">
        <f>W15-$I6</f>
        <v>-153.37849999999997</v>
      </c>
      <c r="Y15" s="138">
        <f>(W15-I6)/I6</f>
        <v>-0.47457687428447654</v>
      </c>
      <c r="Z15" s="139"/>
      <c r="AA15" s="32"/>
      <c r="AG15" s="32"/>
    </row>
    <row r="16" spans="1:33">
      <c r="A16" s="8" t="s">
        <v>10</v>
      </c>
      <c r="B16" s="9"/>
      <c r="C16" s="10">
        <f t="shared" si="13"/>
        <v>74</v>
      </c>
      <c r="D16" s="152"/>
      <c r="E16" s="23"/>
      <c r="F16" s="133"/>
      <c r="G16" s="152">
        <v>2425.89</v>
      </c>
      <c r="H16" s="23"/>
      <c r="I16" s="133"/>
      <c r="J16" s="152">
        <f t="shared" si="14"/>
        <v>2102.4299999999998</v>
      </c>
      <c r="K16" s="24">
        <f>((G16-$G$13)*15%)+$K$13</f>
        <v>323.45999999999998</v>
      </c>
      <c r="L16" s="132">
        <f>K16-$I7</f>
        <v>-262.01000000000005</v>
      </c>
      <c r="M16" s="138">
        <f>($K16-$I7)/$I7</f>
        <v>-0.4475207952585103</v>
      </c>
      <c r="N16" s="152">
        <f>$G16-O16</f>
        <v>2021.5589999999997</v>
      </c>
      <c r="O16" s="24">
        <f t="shared" ref="O16" si="17">((G16-$G$13)*20%)+$O$13</f>
        <v>404.33100000000002</v>
      </c>
      <c r="P16" s="132">
        <f>O16-$I7</f>
        <v>-181.13900000000001</v>
      </c>
      <c r="Q16" s="138">
        <f>(O16-I7)/I7</f>
        <v>-0.30939074589645926</v>
      </c>
      <c r="R16" s="152">
        <f t="shared" si="15"/>
        <v>2142.8534999999997</v>
      </c>
      <c r="S16" s="24">
        <f>((G16-$G$13)*15%)+$S$13</f>
        <v>283.03649999999999</v>
      </c>
      <c r="T16" s="132">
        <f>S16-$I7</f>
        <v>-302.43350000000004</v>
      </c>
      <c r="U16" s="138">
        <f>(S16-I7)/$I7</f>
        <v>-0.51656532358617868</v>
      </c>
      <c r="V16" s="152">
        <f t="shared" si="16"/>
        <v>2061.9825000000001</v>
      </c>
      <c r="W16" s="24">
        <f>((G16-$G$13)*20%)+$W$13</f>
        <v>363.90749999999997</v>
      </c>
      <c r="X16" s="132">
        <f>W16-$I7</f>
        <v>-221.56250000000006</v>
      </c>
      <c r="Y16" s="138">
        <f>(W16-I7)/I7</f>
        <v>-0.3784352742241277</v>
      </c>
      <c r="Z16" s="139"/>
      <c r="AA16" s="32"/>
      <c r="AF16" s="32"/>
      <c r="AG16" s="32"/>
    </row>
    <row r="17" spans="1:32">
      <c r="A17" s="11" t="s">
        <v>11</v>
      </c>
      <c r="B17" s="9"/>
      <c r="C17" s="135">
        <f>SUM(C13:C16)</f>
        <v>191</v>
      </c>
      <c r="D17" s="153"/>
      <c r="E17" s="25"/>
      <c r="F17" s="159"/>
      <c r="G17" s="153">
        <f>(G13*$C13)+(G14*$C14)+(G15*$C15)+(G16*$C16)</f>
        <v>322783.45999999996</v>
      </c>
      <c r="H17" s="25"/>
      <c r="I17" s="159"/>
      <c r="J17" s="153">
        <f>(J13*$C13)+(J14*$C14)+(J15*$C15)+(J16*$C16)</f>
        <v>282086.82949999999</v>
      </c>
      <c r="K17" s="128">
        <f>(K13*$C13)+(K14*$C14)+(K15*$C15)+(K16*$C16)</f>
        <v>40696.630499999999</v>
      </c>
      <c r="L17" s="131"/>
      <c r="M17" s="138"/>
      <c r="N17" s="153">
        <f>(N13*$C13)+(N14*$C14)+(N15*$C15)+(N16*$C16)</f>
        <v>273668.54499999998</v>
      </c>
      <c r="O17" s="128">
        <f>(O13*$C13)+(O14*$C14)+(O15*$C15)+(O16*$C16)</f>
        <v>49114.915000000008</v>
      </c>
      <c r="P17" s="131"/>
      <c r="Q17" s="138"/>
      <c r="R17" s="153">
        <f>(R13*$C13)+(R14*$C14)+(R15*$C15)+(R16*$C16)</f>
        <v>289807.71799999999</v>
      </c>
      <c r="S17" s="128">
        <f>(S13*$C13)+(S14*$C14)+(S15*$C15)+(S16*$C16)</f>
        <v>32975.741999999998</v>
      </c>
      <c r="T17" s="131"/>
      <c r="U17" s="138"/>
      <c r="V17" s="153">
        <f>(V13*$C13)+(V14*$C14)+(V15*$C15)+(V16*$C16)</f>
        <v>281389.43350000004</v>
      </c>
      <c r="W17" s="128">
        <f>(W13*$C13)+(W14*$C14)+(W15*$C15)+(W16*$C16)</f>
        <v>41394.0265</v>
      </c>
      <c r="X17" s="131"/>
      <c r="Y17" s="138"/>
      <c r="Z17" s="139"/>
      <c r="AA17" s="18"/>
      <c r="AB17" s="18"/>
      <c r="AC17" s="18"/>
      <c r="AD17" s="18"/>
      <c r="AF17" s="18"/>
    </row>
    <row r="18" spans="1:32">
      <c r="A18" s="11" t="s">
        <v>12</v>
      </c>
      <c r="B18" s="13"/>
      <c r="C18" s="12"/>
      <c r="D18" s="154"/>
      <c r="E18" s="142"/>
      <c r="F18" s="160"/>
      <c r="G18" s="154">
        <f>G17*12</f>
        <v>3873401.5199999996</v>
      </c>
      <c r="H18" s="142"/>
      <c r="I18" s="160"/>
      <c r="J18" s="154">
        <f>J17*12</f>
        <v>3385041.9539999999</v>
      </c>
      <c r="K18" s="143">
        <f>K17*12</f>
        <v>488359.56599999999</v>
      </c>
      <c r="L18" s="144"/>
      <c r="M18" s="145"/>
      <c r="N18" s="154">
        <f>N17*12</f>
        <v>3284022.54</v>
      </c>
      <c r="O18" s="143">
        <f>O17*12</f>
        <v>589378.9800000001</v>
      </c>
      <c r="P18" s="144"/>
      <c r="Q18" s="145"/>
      <c r="R18" s="154">
        <f>R17*12</f>
        <v>3477692.6159999999</v>
      </c>
      <c r="S18" s="143">
        <f>S17*12</f>
        <v>395708.90399999998</v>
      </c>
      <c r="T18" s="144"/>
      <c r="U18" s="145"/>
      <c r="V18" s="154">
        <f>V17*12</f>
        <v>3376673.2020000005</v>
      </c>
      <c r="W18" s="143">
        <f>W17*12</f>
        <v>496728.31799999997</v>
      </c>
      <c r="X18" s="144"/>
      <c r="Y18" s="145"/>
      <c r="Z18" s="18"/>
      <c r="AA18" s="18"/>
      <c r="AB18" s="18"/>
      <c r="AC18" s="18"/>
      <c r="AD18" s="18"/>
      <c r="AE18" s="18"/>
      <c r="AF18" s="18"/>
    </row>
    <row r="19" spans="1:32">
      <c r="A19" s="172" t="s">
        <v>29</v>
      </c>
      <c r="B19" s="173"/>
      <c r="C19" s="174"/>
      <c r="D19" s="154"/>
      <c r="E19" s="142"/>
      <c r="F19" s="160"/>
      <c r="G19" s="164"/>
      <c r="H19" s="142"/>
      <c r="I19" s="160"/>
      <c r="J19" s="164">
        <f>(J18-$H$9)/$H$9</f>
        <v>4.2250813758412331E-2</v>
      </c>
      <c r="K19" s="165">
        <f>(K18-$I$9)/$I$9</f>
        <v>-0.44880840659799814</v>
      </c>
      <c r="L19" s="144"/>
      <c r="M19" s="145"/>
      <c r="N19" s="164">
        <f>(N18-$H$9)/$H$9</f>
        <v>1.1147043737930684E-2</v>
      </c>
      <c r="O19" s="165">
        <f>(O18-$I$9)/$I$9</f>
        <v>-0.3347918998194731</v>
      </c>
      <c r="P19" s="144"/>
      <c r="Q19" s="145"/>
      <c r="R19" s="164">
        <f>(R18-$H$9)/$H$9</f>
        <v>7.0777853947869201E-2</v>
      </c>
      <c r="S19" s="165">
        <f>(S18-$I$9)/$I$9</f>
        <v>-0.55337944313121168</v>
      </c>
      <c r="T19" s="144"/>
      <c r="U19" s="145"/>
      <c r="V19" s="164">
        <f>(V18-$H$9)/$H$9</f>
        <v>3.96740839273877E-2</v>
      </c>
      <c r="W19" s="165">
        <f>(W18-$I$9)/$I$9</f>
        <v>-0.43936293635268681</v>
      </c>
      <c r="X19" s="144"/>
      <c r="Y19" s="145"/>
      <c r="Z19" s="18"/>
      <c r="AA19" s="18"/>
      <c r="AB19" s="18"/>
      <c r="AC19" s="18"/>
      <c r="AD19" s="18"/>
      <c r="AE19" s="18"/>
      <c r="AF19" s="18"/>
    </row>
    <row r="20" spans="1:32" ht="15.75" thickBot="1">
      <c r="A20" s="175" t="s">
        <v>30</v>
      </c>
      <c r="B20" s="176"/>
      <c r="C20" s="177"/>
      <c r="D20" s="156"/>
      <c r="E20" s="146"/>
      <c r="F20" s="163"/>
      <c r="G20" s="156"/>
      <c r="H20" s="146"/>
      <c r="I20" s="163"/>
      <c r="J20" s="156">
        <f>J18-$H$9</f>
        <v>137222.99400000041</v>
      </c>
      <c r="K20" s="147">
        <f>K18-$I$9</f>
        <v>-397647.35400000005</v>
      </c>
      <c r="L20" s="148"/>
      <c r="M20" s="149"/>
      <c r="N20" s="156">
        <f>N18-$H$9</f>
        <v>36203.58000000054</v>
      </c>
      <c r="O20" s="147">
        <f>O18-$I$9</f>
        <v>-296627.93999999994</v>
      </c>
      <c r="P20" s="148"/>
      <c r="Q20" s="149"/>
      <c r="R20" s="156">
        <f>R18-$H$9</f>
        <v>229873.65600000042</v>
      </c>
      <c r="S20" s="147">
        <f>S18-$I$9</f>
        <v>-490298.01600000006</v>
      </c>
      <c r="T20" s="148"/>
      <c r="U20" s="149"/>
      <c r="V20" s="156">
        <f>V18-$H$9</f>
        <v>128854.24200000102</v>
      </c>
      <c r="W20" s="147">
        <f>W18-$I$9</f>
        <v>-389278.60200000007</v>
      </c>
      <c r="X20" s="148"/>
      <c r="Y20" s="149"/>
      <c r="Z20" s="18"/>
      <c r="AA20" s="18"/>
      <c r="AB20" s="18"/>
      <c r="AC20" s="18"/>
      <c r="AD20" s="18"/>
      <c r="AE20" s="18"/>
      <c r="AF20" s="18"/>
    </row>
    <row r="21" spans="1:32" ht="20.25">
      <c r="A21" s="21"/>
    </row>
    <row r="22" spans="1:32" ht="20.25">
      <c r="A22" s="22"/>
      <c r="G22" s="19"/>
    </row>
    <row r="23" spans="1:32" ht="20.25">
      <c r="A23" s="22"/>
    </row>
  </sheetData>
  <mergeCells count="16">
    <mergeCell ref="V1:Y1"/>
    <mergeCell ref="D1:F1"/>
    <mergeCell ref="G1:I1"/>
    <mergeCell ref="J1:M1"/>
    <mergeCell ref="N1:Q1"/>
    <mergeCell ref="R1:U1"/>
    <mergeCell ref="D12:F12"/>
    <mergeCell ref="G12:I12"/>
    <mergeCell ref="A19:C19"/>
    <mergeCell ref="A20:C20"/>
    <mergeCell ref="B2:C2"/>
    <mergeCell ref="D3:F3"/>
    <mergeCell ref="G3:I3"/>
    <mergeCell ref="A9:C9"/>
    <mergeCell ref="A10:C10"/>
    <mergeCell ref="A11:C11"/>
  </mergeCells>
  <pageMargins left="0.7" right="0.7" top="0.75" bottom="0.75" header="0.3" footer="0.3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A823-3AE8-45BF-9CA8-A2A131068B50}">
  <dimension ref="A1:AG14"/>
  <sheetViews>
    <sheetView showGridLines="0" zoomScale="85" zoomScaleNormal="85" zoomScaleSheetLayoutView="100" workbookViewId="0">
      <selection activeCell="N27" sqref="N27"/>
    </sheetView>
  </sheetViews>
  <sheetFormatPr defaultColWidth="6.375" defaultRowHeight="15"/>
  <cols>
    <col min="1" max="1" width="6.375" style="1"/>
    <col min="2" max="2" width="12" style="1" customWidth="1"/>
    <col min="3" max="3" width="6.375" style="1" customWidth="1"/>
    <col min="4" max="6" width="11.5" style="1" hidden="1" customWidth="1"/>
    <col min="7" max="9" width="11.5" style="1" customWidth="1"/>
    <col min="10" max="25" width="12.125" style="1" customWidth="1"/>
    <col min="26" max="26" width="8.125" style="17" customWidth="1"/>
    <col min="27" max="27" width="8.375" style="17" customWidth="1"/>
    <col min="28" max="31" width="6.375" style="17" customWidth="1"/>
    <col min="32" max="33" width="6.375" style="17"/>
    <col min="34" max="16384" width="6.375" style="1"/>
  </cols>
  <sheetData>
    <row r="1" spans="1:33" ht="18.75">
      <c r="A1" s="2"/>
      <c r="B1" s="3"/>
      <c r="C1" s="4"/>
      <c r="D1" s="178" t="s">
        <v>13</v>
      </c>
      <c r="E1" s="179"/>
      <c r="F1" s="180"/>
      <c r="G1" s="178" t="s">
        <v>14</v>
      </c>
      <c r="H1" s="179"/>
      <c r="I1" s="180"/>
      <c r="J1" s="178" t="s">
        <v>31</v>
      </c>
      <c r="K1" s="179"/>
      <c r="L1" s="179"/>
      <c r="M1" s="180"/>
      <c r="N1" s="178" t="s">
        <v>32</v>
      </c>
      <c r="O1" s="179"/>
      <c r="P1" s="179"/>
      <c r="Q1" s="180"/>
      <c r="R1" s="178" t="s">
        <v>33</v>
      </c>
      <c r="S1" s="179"/>
      <c r="T1" s="179"/>
      <c r="U1" s="180"/>
      <c r="V1" s="178" t="s">
        <v>34</v>
      </c>
      <c r="W1" s="179"/>
      <c r="X1" s="179"/>
      <c r="Y1" s="180"/>
    </row>
    <row r="2" spans="1:33">
      <c r="A2" s="29"/>
      <c r="B2" s="184" t="s">
        <v>2</v>
      </c>
      <c r="C2" s="184"/>
      <c r="D2" s="158" t="s">
        <v>17</v>
      </c>
      <c r="E2" s="31" t="s">
        <v>15</v>
      </c>
      <c r="F2" s="30" t="s">
        <v>16</v>
      </c>
      <c r="G2" s="158" t="s">
        <v>17</v>
      </c>
      <c r="H2" s="31" t="s">
        <v>15</v>
      </c>
      <c r="I2" s="30" t="s">
        <v>16</v>
      </c>
      <c r="J2" s="150" t="s">
        <v>15</v>
      </c>
      <c r="K2" s="5" t="s">
        <v>16</v>
      </c>
      <c r="L2" s="136" t="s">
        <v>24</v>
      </c>
      <c r="M2" s="137" t="s">
        <v>5</v>
      </c>
      <c r="N2" s="150" t="s">
        <v>15</v>
      </c>
      <c r="O2" s="5" t="s">
        <v>16</v>
      </c>
      <c r="P2" s="136" t="s">
        <v>24</v>
      </c>
      <c r="Q2" s="137" t="s">
        <v>5</v>
      </c>
      <c r="R2" s="150" t="s">
        <v>15</v>
      </c>
      <c r="S2" s="5" t="s">
        <v>16</v>
      </c>
      <c r="T2" s="136" t="s">
        <v>24</v>
      </c>
      <c r="U2" s="137" t="s">
        <v>5</v>
      </c>
      <c r="V2" s="150" t="s">
        <v>15</v>
      </c>
      <c r="W2" s="5" t="s">
        <v>16</v>
      </c>
      <c r="X2" s="136" t="s">
        <v>24</v>
      </c>
      <c r="Y2" s="137" t="s">
        <v>5</v>
      </c>
    </row>
    <row r="3" spans="1:33">
      <c r="A3" s="6" t="s">
        <v>25</v>
      </c>
      <c r="B3" s="134"/>
      <c r="C3" s="157"/>
      <c r="D3" s="185"/>
      <c r="E3" s="186"/>
      <c r="F3" s="187"/>
      <c r="G3" s="188"/>
      <c r="H3" s="189"/>
      <c r="I3" s="190"/>
      <c r="J3" s="151"/>
      <c r="K3" s="130"/>
      <c r="L3" s="130"/>
      <c r="M3" s="7"/>
      <c r="N3" s="151"/>
      <c r="O3" s="130"/>
      <c r="P3" s="130"/>
      <c r="Q3" s="7"/>
      <c r="R3" s="151"/>
      <c r="S3" s="130"/>
      <c r="T3" s="130"/>
      <c r="U3" s="7"/>
      <c r="V3" s="151"/>
      <c r="W3" s="130"/>
      <c r="X3" s="130"/>
      <c r="Y3" s="7"/>
    </row>
    <row r="4" spans="1:33">
      <c r="A4" s="8" t="s">
        <v>3</v>
      </c>
      <c r="B4" s="9"/>
      <c r="C4" s="10">
        <v>8</v>
      </c>
      <c r="D4" s="152">
        <v>507.86</v>
      </c>
      <c r="E4" s="23">
        <f>D4-F4</f>
        <v>436.3</v>
      </c>
      <c r="F4" s="133">
        <v>71.56</v>
      </c>
      <c r="G4" s="152">
        <v>594.42999999999995</v>
      </c>
      <c r="H4" s="23">
        <f>G4-I4</f>
        <v>495.73999999999995</v>
      </c>
      <c r="I4" s="133">
        <v>98.69</v>
      </c>
      <c r="J4" s="152">
        <f>$G4-K4</f>
        <v>534.98699999999997</v>
      </c>
      <c r="K4" s="24">
        <f>($G4*10%)</f>
        <v>59.442999999999998</v>
      </c>
      <c r="L4" s="132">
        <f>K4-$I4</f>
        <v>-39.247</v>
      </c>
      <c r="M4" s="138">
        <f>($K4-$I4)/$I4</f>
        <v>-0.39767960279663594</v>
      </c>
      <c r="N4" s="152">
        <f>$G4-O4</f>
        <v>534.98699999999997</v>
      </c>
      <c r="O4" s="24">
        <f>($G4*10%)</f>
        <v>59.442999999999998</v>
      </c>
      <c r="P4" s="132">
        <f>O4-$I4</f>
        <v>-39.247</v>
      </c>
      <c r="Q4" s="138">
        <f>(O4-I4)/I4</f>
        <v>-0.39767960279663594</v>
      </c>
      <c r="R4" s="152">
        <f>$G4-S4</f>
        <v>564.70849999999996</v>
      </c>
      <c r="S4" s="24">
        <f>($G4*5%)</f>
        <v>29.721499999999999</v>
      </c>
      <c r="T4" s="132">
        <f>S4-$I4</f>
        <v>-68.968500000000006</v>
      </c>
      <c r="U4" s="138">
        <f>(S4-I4)/$I4</f>
        <v>-0.69883980139831803</v>
      </c>
      <c r="V4" s="152">
        <f>$G4-W4</f>
        <v>564.70849999999996</v>
      </c>
      <c r="W4" s="24">
        <f>($G4*5%)</f>
        <v>29.721499999999999</v>
      </c>
      <c r="X4" s="132">
        <f>W4-$I4</f>
        <v>-68.968500000000006</v>
      </c>
      <c r="Y4" s="138">
        <f>(W4-I4)/I4</f>
        <v>-0.69883980139831803</v>
      </c>
      <c r="Z4" s="140"/>
      <c r="AA4" s="32"/>
      <c r="AF4" s="32"/>
      <c r="AG4" s="32"/>
    </row>
    <row r="5" spans="1:33">
      <c r="A5" s="8" t="s">
        <v>8</v>
      </c>
      <c r="B5" s="9"/>
      <c r="C5" s="10">
        <v>12</v>
      </c>
      <c r="D5" s="152">
        <v>1015.31</v>
      </c>
      <c r="E5" s="23">
        <f t="shared" ref="E5:E7" si="0">D5-F5</f>
        <v>872.2299999999999</v>
      </c>
      <c r="F5" s="133">
        <v>143.08000000000001</v>
      </c>
      <c r="G5" s="152">
        <v>1188.3900000000001</v>
      </c>
      <c r="H5" s="23">
        <f t="shared" ref="H5:H7" si="1">G5-I5</f>
        <v>991.07000000000016</v>
      </c>
      <c r="I5" s="133">
        <v>197.32</v>
      </c>
      <c r="J5" s="152">
        <f t="shared" ref="J5:J7" si="2">$G5-K5</f>
        <v>1039.8530000000001</v>
      </c>
      <c r="K5" s="24">
        <f>((G5-$G$4)*15%)+$K$4</f>
        <v>148.53700000000003</v>
      </c>
      <c r="L5" s="132">
        <f t="shared" ref="L5:L7" si="3">K5-$I5</f>
        <v>-48.782999999999959</v>
      </c>
      <c r="M5" s="138">
        <f t="shared" ref="M5:M7" si="4">($K5-$I5)/$I5</f>
        <v>-0.24722785323332638</v>
      </c>
      <c r="N5" s="152">
        <f>$G5-O5</f>
        <v>1010.1550000000001</v>
      </c>
      <c r="O5" s="24">
        <f>((G5-$G$4)*20%)+$O$4</f>
        <v>178.23500000000001</v>
      </c>
      <c r="P5" s="132">
        <f t="shared" ref="P5:P7" si="5">O5-$I5</f>
        <v>-19.08499999999998</v>
      </c>
      <c r="Q5" s="138">
        <f t="shared" ref="Q5:Q7" si="6">(O5-I5)/I5</f>
        <v>-9.6721062233934618E-2</v>
      </c>
      <c r="R5" s="152">
        <f>$G5-S5</f>
        <v>1069.5745000000002</v>
      </c>
      <c r="S5" s="24">
        <f>((G5-$G$4)*15%)+$S$4</f>
        <v>118.81550000000001</v>
      </c>
      <c r="T5" s="132">
        <f t="shared" ref="T5:T7" si="7">S5-$I5</f>
        <v>-78.504499999999979</v>
      </c>
      <c r="U5" s="138">
        <f t="shared" ref="U5:U7" si="8">(S5-I5)/$I5</f>
        <v>-0.39785374011757541</v>
      </c>
      <c r="V5" s="152">
        <f t="shared" ref="V5:V7" si="9">$G5-W5</f>
        <v>1039.8765000000001</v>
      </c>
      <c r="W5" s="24">
        <f>((G5-$G$4)*20%)+$W$4</f>
        <v>148.51350000000002</v>
      </c>
      <c r="X5" s="132">
        <f>W5-$I5</f>
        <v>-48.806499999999971</v>
      </c>
      <c r="Y5" s="138">
        <f>(W5-I5)/I5</f>
        <v>-0.24734694911818353</v>
      </c>
      <c r="Z5" s="140"/>
      <c r="AA5" s="18"/>
      <c r="AF5" s="32"/>
      <c r="AG5" s="32"/>
    </row>
    <row r="6" spans="1:33">
      <c r="A6" s="8" t="s">
        <v>9</v>
      </c>
      <c r="B6" s="9"/>
      <c r="C6" s="10">
        <v>2</v>
      </c>
      <c r="D6" s="152">
        <v>914.96</v>
      </c>
      <c r="E6" s="23">
        <f t="shared" si="0"/>
        <v>786.11</v>
      </c>
      <c r="F6" s="133">
        <v>128.85</v>
      </c>
      <c r="G6" s="152">
        <v>1070.93</v>
      </c>
      <c r="H6" s="23">
        <f t="shared" si="1"/>
        <v>893.2</v>
      </c>
      <c r="I6" s="133">
        <v>177.73</v>
      </c>
      <c r="J6" s="152">
        <f t="shared" si="2"/>
        <v>940.01200000000006</v>
      </c>
      <c r="K6" s="24">
        <f>((G6-$G$4)*15%)+$K$4</f>
        <v>130.91800000000001</v>
      </c>
      <c r="L6" s="132">
        <f t="shared" si="3"/>
        <v>-46.811999999999983</v>
      </c>
      <c r="M6" s="138">
        <f t="shared" si="4"/>
        <v>-0.26338828560175537</v>
      </c>
      <c r="N6" s="152">
        <f>$G6-O6</f>
        <v>916.18700000000001</v>
      </c>
      <c r="O6" s="24">
        <f>((G6-$G$4)*20%)+$O$4</f>
        <v>154.74300000000002</v>
      </c>
      <c r="P6" s="132">
        <f t="shared" si="5"/>
        <v>-22.986999999999966</v>
      </c>
      <c r="Q6" s="138">
        <f t="shared" si="6"/>
        <v>-0.12933663422044656</v>
      </c>
      <c r="R6" s="152">
        <f t="shared" ref="R6:R7" si="10">$G6-S6</f>
        <v>969.73350000000005</v>
      </c>
      <c r="S6" s="24">
        <f>((G6-$G$4)*15%)+$S$4</f>
        <v>101.19650000000001</v>
      </c>
      <c r="T6" s="132">
        <f t="shared" si="7"/>
        <v>-76.533499999999975</v>
      </c>
      <c r="U6" s="138">
        <f t="shared" si="8"/>
        <v>-0.43061666572891455</v>
      </c>
      <c r="V6" s="152">
        <f t="shared" si="9"/>
        <v>945.9085</v>
      </c>
      <c r="W6" s="24">
        <f>((G6-$G$4)*20%)+$W$4</f>
        <v>125.02150000000003</v>
      </c>
      <c r="X6" s="132">
        <f>W6-$I6</f>
        <v>-52.708499999999958</v>
      </c>
      <c r="Y6" s="138">
        <f>(W6-I6)/I6</f>
        <v>-0.29656501434760568</v>
      </c>
      <c r="Z6" s="139"/>
      <c r="AA6" s="32"/>
      <c r="AF6" s="32"/>
      <c r="AG6" s="32"/>
    </row>
    <row r="7" spans="1:33">
      <c r="A7" s="8" t="s">
        <v>10</v>
      </c>
      <c r="B7" s="9"/>
      <c r="C7" s="10">
        <v>17</v>
      </c>
      <c r="D7" s="152">
        <v>1523.17</v>
      </c>
      <c r="E7" s="23">
        <f t="shared" si="0"/>
        <v>1308.56</v>
      </c>
      <c r="F7" s="133">
        <v>214.61</v>
      </c>
      <c r="G7" s="152">
        <v>1782.82</v>
      </c>
      <c r="H7" s="23">
        <f t="shared" si="1"/>
        <v>1486.84</v>
      </c>
      <c r="I7" s="133">
        <v>295.98</v>
      </c>
      <c r="J7" s="152">
        <f t="shared" si="2"/>
        <v>1545.1185</v>
      </c>
      <c r="K7" s="24">
        <f>((G7-$G$4)*15%)+$K$4</f>
        <v>237.70149999999995</v>
      </c>
      <c r="L7" s="132">
        <f t="shared" si="3"/>
        <v>-58.278500000000065</v>
      </c>
      <c r="M7" s="138">
        <f t="shared" si="4"/>
        <v>-0.1969001283870534</v>
      </c>
      <c r="N7" s="152">
        <f>$G7-O7</f>
        <v>1485.6990000000001</v>
      </c>
      <c r="O7" s="24">
        <f>((G7-$G$4)*20%)+$O$4</f>
        <v>297.12099999999998</v>
      </c>
      <c r="P7" s="132">
        <f t="shared" si="5"/>
        <v>1.1409999999999627</v>
      </c>
      <c r="Q7" s="138">
        <f t="shared" si="6"/>
        <v>3.8549902020405522E-3</v>
      </c>
      <c r="R7" s="152">
        <f t="shared" si="10"/>
        <v>1574.84</v>
      </c>
      <c r="S7" s="24">
        <f>((G7-$G$4)*15%)+$S$4</f>
        <v>207.97999999999996</v>
      </c>
      <c r="T7" s="132">
        <f t="shared" si="7"/>
        <v>-88.000000000000057</v>
      </c>
      <c r="U7" s="138">
        <f t="shared" si="8"/>
        <v>-0.29731738630988597</v>
      </c>
      <c r="V7" s="152">
        <f t="shared" si="9"/>
        <v>1515.4204999999999</v>
      </c>
      <c r="W7" s="24">
        <f>((G7-$G$4)*20%)+$W$4</f>
        <v>267.39949999999999</v>
      </c>
      <c r="X7" s="132">
        <f>W7-$I7</f>
        <v>-28.580500000000029</v>
      </c>
      <c r="Y7" s="138">
        <f>(W7-I7)/I7</f>
        <v>-9.6562267720792044E-2</v>
      </c>
      <c r="Z7" s="139"/>
      <c r="AA7" s="32"/>
      <c r="AF7" s="32"/>
      <c r="AG7" s="32"/>
    </row>
    <row r="8" spans="1:33">
      <c r="A8" s="11" t="s">
        <v>11</v>
      </c>
      <c r="B8" s="9"/>
      <c r="C8" s="135">
        <f>SUM(C4:C7)</f>
        <v>39</v>
      </c>
      <c r="D8" s="153">
        <f t="shared" ref="D8:K8" si="11">(D4*$C4)+(D5*$C5)+(D6*$C6)+(D7*$C7)</f>
        <v>43970.409999999996</v>
      </c>
      <c r="E8" s="25">
        <f t="shared" si="11"/>
        <v>37774.899999999994</v>
      </c>
      <c r="F8" s="159">
        <f t="shared" si="11"/>
        <v>6195.51</v>
      </c>
      <c r="G8" s="153">
        <f t="shared" si="11"/>
        <v>51465.919999999998</v>
      </c>
      <c r="H8" s="25">
        <f t="shared" si="11"/>
        <v>42921.440000000002</v>
      </c>
      <c r="I8" s="159">
        <f t="shared" si="11"/>
        <v>8544.48</v>
      </c>
      <c r="J8" s="153">
        <f t="shared" si="11"/>
        <v>44905.170500000007</v>
      </c>
      <c r="K8" s="128">
        <f t="shared" si="11"/>
        <v>6560.7494999999999</v>
      </c>
      <c r="L8" s="131"/>
      <c r="M8" s="138"/>
      <c r="N8" s="153">
        <f>(N4*$C4)+(N5*$C5)+(N6*$C6)+(N7*$C7)</f>
        <v>43491.013000000006</v>
      </c>
      <c r="O8" s="128">
        <f>(O4*$C4)+(O5*$C5)+(O6*$C6)+(O7*$C7)</f>
        <v>7974.9069999999992</v>
      </c>
      <c r="P8" s="131"/>
      <c r="Q8" s="138"/>
      <c r="R8" s="153">
        <f>(R4*$C4)+(R5*$C5)+(R6*$C6)+(R7*$C7)</f>
        <v>46064.309000000001</v>
      </c>
      <c r="S8" s="128">
        <f>(S4*$C4)+(S5*$C5)+(S6*$C6)+(S7*$C7)</f>
        <v>5401.610999999999</v>
      </c>
      <c r="T8" s="131"/>
      <c r="U8" s="138"/>
      <c r="V8" s="153">
        <f>(V4*$C4)+(V5*$C5)+(V6*$C6)+(V7*$C7)</f>
        <v>44650.1515</v>
      </c>
      <c r="W8" s="128">
        <f>(W4*$C4)+(W5*$C5)+(W6*$C6)+(W7*$C7)</f>
        <v>6815.7685000000001</v>
      </c>
      <c r="X8" s="131"/>
      <c r="Y8" s="138"/>
      <c r="Z8" s="139"/>
      <c r="AA8" s="18"/>
      <c r="AB8" s="18"/>
      <c r="AC8" s="18"/>
      <c r="AD8" s="18"/>
      <c r="AE8" s="18"/>
      <c r="AF8" s="18"/>
    </row>
    <row r="9" spans="1:33">
      <c r="A9" s="172" t="s">
        <v>12</v>
      </c>
      <c r="B9" s="173"/>
      <c r="C9" s="174"/>
      <c r="D9" s="154">
        <f t="shared" ref="D9:K9" si="12">D8*12</f>
        <v>527644.91999999993</v>
      </c>
      <c r="E9" s="142">
        <f t="shared" si="12"/>
        <v>453298.79999999993</v>
      </c>
      <c r="F9" s="160">
        <f t="shared" si="12"/>
        <v>74346.12</v>
      </c>
      <c r="G9" s="154">
        <f t="shared" si="12"/>
        <v>617591.04000000004</v>
      </c>
      <c r="H9" s="142">
        <f t="shared" si="12"/>
        <v>515057.28</v>
      </c>
      <c r="I9" s="160">
        <f t="shared" si="12"/>
        <v>102533.75999999999</v>
      </c>
      <c r="J9" s="154">
        <f t="shared" si="12"/>
        <v>538862.04600000009</v>
      </c>
      <c r="K9" s="143">
        <f t="shared" si="12"/>
        <v>78728.994000000006</v>
      </c>
      <c r="L9" s="144"/>
      <c r="M9" s="145"/>
      <c r="N9" s="154">
        <f>N8*12</f>
        <v>521892.15600000008</v>
      </c>
      <c r="O9" s="143">
        <f>O8*12</f>
        <v>95698.883999999991</v>
      </c>
      <c r="P9" s="144"/>
      <c r="Q9" s="145"/>
      <c r="R9" s="154">
        <f>R8*12</f>
        <v>552771.70799999998</v>
      </c>
      <c r="S9" s="143">
        <f>S8*12</f>
        <v>64819.331999999988</v>
      </c>
      <c r="T9" s="144"/>
      <c r="U9" s="145"/>
      <c r="V9" s="154">
        <f>V8*12</f>
        <v>535801.81799999997</v>
      </c>
      <c r="W9" s="143">
        <f>W8*12</f>
        <v>81789.222000000009</v>
      </c>
      <c r="X9" s="144"/>
      <c r="Y9" s="145"/>
      <c r="Z9" s="139"/>
      <c r="AA9" s="18"/>
      <c r="AB9" s="18"/>
      <c r="AC9" s="18"/>
      <c r="AD9" s="18"/>
      <c r="AE9" s="18"/>
      <c r="AF9" s="18"/>
    </row>
    <row r="10" spans="1:33">
      <c r="A10" s="172" t="s">
        <v>29</v>
      </c>
      <c r="B10" s="173"/>
      <c r="C10" s="174"/>
      <c r="D10" s="154"/>
      <c r="E10" s="142"/>
      <c r="F10" s="160"/>
      <c r="G10" s="154"/>
      <c r="H10" s="142"/>
      <c r="I10" s="160"/>
      <c r="J10" s="164">
        <f>(J9-$H$9)/$H$9</f>
        <v>4.6217706116104332E-2</v>
      </c>
      <c r="K10" s="165">
        <f>(K9-$I$9)/$I$9</f>
        <v>-0.23216515223863818</v>
      </c>
      <c r="L10" s="144"/>
      <c r="M10" s="145"/>
      <c r="N10" s="164">
        <f>(N9-$H$9)/$H$9</f>
        <v>1.3270127936061882E-2</v>
      </c>
      <c r="O10" s="165">
        <f>(O9-$I$9)/$I$9</f>
        <v>-6.6659761623878849E-2</v>
      </c>
      <c r="P10" s="144"/>
      <c r="Q10" s="145"/>
      <c r="R10" s="164">
        <f>(R9-$H$9)/$H$9</f>
        <v>7.3223754841403185E-2</v>
      </c>
      <c r="S10" s="165">
        <f>(S9-$I$9)/$I$9</f>
        <v>-0.36782449019718</v>
      </c>
      <c r="T10" s="144"/>
      <c r="U10" s="145"/>
      <c r="V10" s="164">
        <f>(V9-$H$9)/$H$9</f>
        <v>4.0276176661360734E-2</v>
      </c>
      <c r="W10" s="165">
        <f>(W9-$I$9)/$I$9</f>
        <v>-0.20231909958242034</v>
      </c>
      <c r="X10" s="144"/>
      <c r="Y10" s="145"/>
      <c r="Z10" s="139"/>
      <c r="AA10" s="18"/>
      <c r="AB10" s="18"/>
      <c r="AC10" s="18"/>
      <c r="AD10" s="18"/>
      <c r="AE10" s="18"/>
      <c r="AF10" s="18"/>
    </row>
    <row r="11" spans="1:33" ht="15.75" thickBot="1">
      <c r="A11" s="175" t="s">
        <v>30</v>
      </c>
      <c r="B11" s="176"/>
      <c r="C11" s="177"/>
      <c r="D11" s="156"/>
      <c r="E11" s="146"/>
      <c r="F11" s="163"/>
      <c r="G11" s="156"/>
      <c r="H11" s="146"/>
      <c r="I11" s="163"/>
      <c r="J11" s="156">
        <f>J9-$H$9</f>
        <v>23804.766000000061</v>
      </c>
      <c r="K11" s="147">
        <f>K9-$I$9</f>
        <v>-23804.765999999989</v>
      </c>
      <c r="L11" s="148"/>
      <c r="M11" s="149"/>
      <c r="N11" s="156">
        <f>N9-$H$9</f>
        <v>6834.8760000000475</v>
      </c>
      <c r="O11" s="147">
        <f>O9-$I$9</f>
        <v>-6834.8760000000038</v>
      </c>
      <c r="P11" s="148"/>
      <c r="Q11" s="149"/>
      <c r="R11" s="156">
        <f>R9-$H$9</f>
        <v>37714.427999999956</v>
      </c>
      <c r="S11" s="147">
        <f>S9-$I$9</f>
        <v>-37714.428000000007</v>
      </c>
      <c r="T11" s="148"/>
      <c r="U11" s="149"/>
      <c r="V11" s="156">
        <f>V9-$H$9</f>
        <v>20744.537999999942</v>
      </c>
      <c r="W11" s="147">
        <f>W9-$I$9</f>
        <v>-20744.537999999986</v>
      </c>
      <c r="X11" s="148"/>
      <c r="Y11" s="149"/>
      <c r="Z11" s="139"/>
      <c r="AA11" s="18"/>
      <c r="AB11" s="18"/>
      <c r="AC11" s="18"/>
      <c r="AD11" s="18"/>
      <c r="AE11" s="18"/>
      <c r="AF11" s="18"/>
    </row>
    <row r="12" spans="1:33" ht="20.25">
      <c r="A12" s="21"/>
    </row>
    <row r="13" spans="1:33" ht="20.25">
      <c r="A13" s="22"/>
      <c r="G13" s="19"/>
    </row>
    <row r="14" spans="1:33" ht="20.25">
      <c r="A14" s="22"/>
    </row>
  </sheetData>
  <mergeCells count="12">
    <mergeCell ref="R1:U1"/>
    <mergeCell ref="V1:Y1"/>
    <mergeCell ref="A11:C11"/>
    <mergeCell ref="D1:F1"/>
    <mergeCell ref="G1:I1"/>
    <mergeCell ref="J1:M1"/>
    <mergeCell ref="N1:Q1"/>
    <mergeCell ref="B2:C2"/>
    <mergeCell ref="D3:F3"/>
    <mergeCell ref="G3:I3"/>
    <mergeCell ref="A9:C9"/>
    <mergeCell ref="A10:C10"/>
  </mergeCells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77B4D-F765-4380-94B8-7836C5CC149D}">
  <sheetPr>
    <tabColor theme="4"/>
  </sheetPr>
  <dimension ref="A1:Z46"/>
  <sheetViews>
    <sheetView showGridLines="0" topLeftCell="A3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7"/>
    <col min="2" max="2" width="12" style="37" customWidth="1"/>
    <col min="3" max="3" width="6.375" style="37" customWidth="1"/>
    <col min="4" max="6" width="12.75" style="37" customWidth="1"/>
    <col min="7" max="7" width="7.25" style="37" hidden="1" customWidth="1"/>
    <col min="8" max="8" width="6.375" style="37" hidden="1" customWidth="1"/>
    <col min="9" max="11" width="12.75" style="37" customWidth="1"/>
    <col min="12" max="13" width="6.375" style="37" hidden="1" customWidth="1"/>
    <col min="14" max="15" width="13.625" style="37" customWidth="1"/>
    <col min="16" max="16" width="18.375" style="37" customWidth="1"/>
    <col min="17" max="18" width="12.125" style="37" customWidth="1"/>
    <col min="19" max="19" width="8.125" style="36" customWidth="1"/>
    <col min="20" max="20" width="6.375" style="36" customWidth="1"/>
    <col min="21" max="24" width="6.375" style="37" customWidth="1"/>
    <col min="25" max="16384" width="6.375" style="37"/>
  </cols>
  <sheetData>
    <row r="1" spans="1:26" ht="18.75">
      <c r="A1" s="33"/>
      <c r="B1" s="34"/>
      <c r="C1" s="35"/>
      <c r="D1" s="194" t="s">
        <v>13</v>
      </c>
      <c r="E1" s="195"/>
      <c r="F1" s="195"/>
      <c r="G1" s="195"/>
      <c r="H1" s="196"/>
      <c r="I1" s="194" t="s">
        <v>14</v>
      </c>
      <c r="J1" s="195"/>
      <c r="K1" s="195"/>
      <c r="L1" s="195"/>
      <c r="M1" s="196"/>
      <c r="N1" s="194" t="s">
        <v>1</v>
      </c>
      <c r="O1" s="195"/>
      <c r="P1" s="195"/>
      <c r="Q1" s="195"/>
      <c r="R1" s="196"/>
    </row>
    <row r="2" spans="1:26">
      <c r="A2" s="38"/>
      <c r="B2" s="197" t="s">
        <v>2</v>
      </c>
      <c r="C2" s="198"/>
      <c r="D2" s="39" t="s">
        <v>17</v>
      </c>
      <c r="E2" s="40" t="s">
        <v>15</v>
      </c>
      <c r="F2" s="41" t="s">
        <v>16</v>
      </c>
      <c r="G2" s="199" t="s">
        <v>4</v>
      </c>
      <c r="H2" s="200"/>
      <c r="I2" s="39" t="s">
        <v>17</v>
      </c>
      <c r="J2" s="40" t="s">
        <v>15</v>
      </c>
      <c r="K2" s="41" t="s">
        <v>16</v>
      </c>
      <c r="L2" s="199" t="s">
        <v>4</v>
      </c>
      <c r="M2" s="200"/>
      <c r="N2" s="201" t="s">
        <v>16</v>
      </c>
      <c r="O2" s="202"/>
      <c r="P2" s="42" t="s">
        <v>0</v>
      </c>
      <c r="Q2" s="41" t="s">
        <v>24</v>
      </c>
      <c r="R2" s="43" t="s">
        <v>5</v>
      </c>
    </row>
    <row r="3" spans="1:26">
      <c r="A3" s="44" t="s">
        <v>18</v>
      </c>
      <c r="B3" s="45"/>
      <c r="C3" s="46"/>
      <c r="D3" s="47"/>
      <c r="E3" s="48"/>
      <c r="F3" s="49"/>
      <c r="G3" s="49" t="s">
        <v>6</v>
      </c>
      <c r="H3" s="46" t="s">
        <v>7</v>
      </c>
      <c r="I3" s="50"/>
      <c r="J3" s="51"/>
      <c r="K3" s="45"/>
      <c r="L3" s="49" t="s">
        <v>6</v>
      </c>
      <c r="M3" s="46" t="s">
        <v>7</v>
      </c>
      <c r="N3" s="52"/>
      <c r="O3" s="45"/>
      <c r="P3" s="53"/>
      <c r="Q3" s="53"/>
      <c r="R3" s="54"/>
      <c r="U3" s="36"/>
    </row>
    <row r="4" spans="1:26">
      <c r="A4" s="55" t="s">
        <v>3</v>
      </c>
      <c r="B4" s="56"/>
      <c r="C4" s="57">
        <v>27</v>
      </c>
      <c r="D4" s="58">
        <v>874.97</v>
      </c>
      <c r="E4" s="59">
        <f>D4-F4</f>
        <v>770.76</v>
      </c>
      <c r="F4" s="60">
        <v>104.21</v>
      </c>
      <c r="G4" s="61">
        <f t="shared" ref="G4:G9" si="0">E4/D4</f>
        <v>0.88089877367224012</v>
      </c>
      <c r="H4" s="62">
        <f t="shared" ref="H4:H9" si="1">F4/D4</f>
        <v>0.1191012263277598</v>
      </c>
      <c r="I4" s="58">
        <v>874.97</v>
      </c>
      <c r="J4" s="59">
        <f>I4-K4</f>
        <v>787.47299999999996</v>
      </c>
      <c r="K4" s="60">
        <f>(I4*O4)</f>
        <v>87.497000000000014</v>
      </c>
      <c r="L4" s="61">
        <f t="shared" ref="L4:L9" si="2">J4/I4</f>
        <v>0.89999999999999991</v>
      </c>
      <c r="M4" s="62">
        <f t="shared" ref="M4:M9" si="3">K4/I4</f>
        <v>0.10000000000000002</v>
      </c>
      <c r="N4" s="207" t="s">
        <v>22</v>
      </c>
      <c r="O4" s="209">
        <f>T4</f>
        <v>0.1</v>
      </c>
      <c r="P4" s="211"/>
      <c r="Q4" s="63">
        <f>K4-F4</f>
        <v>-16.71299999999998</v>
      </c>
      <c r="R4" s="64">
        <f>(K4-F4)/F4</f>
        <v>-0.1603780827175893</v>
      </c>
      <c r="S4" s="65">
        <v>100</v>
      </c>
      <c r="T4" s="66">
        <f>S4/1000</f>
        <v>0.1</v>
      </c>
      <c r="U4" s="36"/>
      <c r="V4" s="67"/>
      <c r="W4" s="67"/>
      <c r="Y4" s="68"/>
      <c r="Z4" s="68"/>
    </row>
    <row r="5" spans="1:26">
      <c r="A5" s="55" t="s">
        <v>8</v>
      </c>
      <c r="B5" s="56"/>
      <c r="C5" s="57">
        <v>22</v>
      </c>
      <c r="D5" s="58">
        <v>1838.61</v>
      </c>
      <c r="E5" s="59">
        <f>D5-F5</f>
        <v>1523.6299999999999</v>
      </c>
      <c r="F5" s="60">
        <v>314.98</v>
      </c>
      <c r="G5" s="61">
        <f t="shared" si="0"/>
        <v>0.82868580068638809</v>
      </c>
      <c r="H5" s="62">
        <f t="shared" si="1"/>
        <v>0.17131419931361194</v>
      </c>
      <c r="I5" s="58">
        <v>1838.61</v>
      </c>
      <c r="J5" s="59">
        <f t="shared" ref="J5:J7" si="4">I5-K5</f>
        <v>1654.7489999999998</v>
      </c>
      <c r="K5" s="60">
        <f>((I5-$I$4)*O$7)+K$4</f>
        <v>183.86099999999999</v>
      </c>
      <c r="L5" s="61">
        <f t="shared" si="2"/>
        <v>0.89999999999999991</v>
      </c>
      <c r="M5" s="62">
        <f t="shared" si="3"/>
        <v>0.1</v>
      </c>
      <c r="N5" s="203"/>
      <c r="O5" s="205"/>
      <c r="P5" s="212"/>
      <c r="Q5" s="63">
        <f t="shared" ref="Q5:Q7" si="5">K5-F5</f>
        <v>-131.11900000000003</v>
      </c>
      <c r="R5" s="64">
        <f>(K5-F5)/F5</f>
        <v>-0.41627722395072708</v>
      </c>
      <c r="S5" s="65">
        <v>100</v>
      </c>
      <c r="T5" s="66">
        <f>S5/1000</f>
        <v>0.1</v>
      </c>
      <c r="U5" s="36"/>
      <c r="V5" s="67"/>
      <c r="W5" s="67"/>
      <c r="Y5" s="68"/>
      <c r="Z5" s="68"/>
    </row>
    <row r="6" spans="1:26">
      <c r="A6" s="55" t="s">
        <v>9</v>
      </c>
      <c r="B6" s="56"/>
      <c r="C6" s="57">
        <v>6</v>
      </c>
      <c r="D6" s="58">
        <v>1576.05</v>
      </c>
      <c r="E6" s="59">
        <f>D6-F6</f>
        <v>1318.5</v>
      </c>
      <c r="F6" s="60">
        <v>257.55</v>
      </c>
      <c r="G6" s="61">
        <f t="shared" si="0"/>
        <v>0.83658513372037691</v>
      </c>
      <c r="H6" s="62">
        <f t="shared" si="1"/>
        <v>0.16341486627962312</v>
      </c>
      <c r="I6" s="58">
        <v>1576.05</v>
      </c>
      <c r="J6" s="59">
        <f t="shared" si="4"/>
        <v>1418.4449999999999</v>
      </c>
      <c r="K6" s="60">
        <f t="shared" ref="K6:K7" si="6">((I6-$I$4)*O$7)+K$4</f>
        <v>157.60500000000002</v>
      </c>
      <c r="L6" s="61">
        <f t="shared" si="2"/>
        <v>0.9</v>
      </c>
      <c r="M6" s="62">
        <f t="shared" si="3"/>
        <v>0.10000000000000002</v>
      </c>
      <c r="N6" s="208"/>
      <c r="O6" s="210"/>
      <c r="P6" s="212"/>
      <c r="Q6" s="63">
        <f t="shared" si="5"/>
        <v>-99.944999999999993</v>
      </c>
      <c r="R6" s="64">
        <f t="shared" ref="R6:R7" si="7">(K6-F6)/F6</f>
        <v>-0.38806057076295858</v>
      </c>
      <c r="S6" s="69"/>
      <c r="T6" s="70"/>
      <c r="U6" s="36"/>
      <c r="V6" s="67"/>
      <c r="W6" s="67"/>
      <c r="Y6" s="68"/>
      <c r="Z6" s="68"/>
    </row>
    <row r="7" spans="1:26">
      <c r="A7" s="55" t="s">
        <v>10</v>
      </c>
      <c r="B7" s="56"/>
      <c r="C7" s="57">
        <v>91</v>
      </c>
      <c r="D7" s="58">
        <v>2539.1999999999998</v>
      </c>
      <c r="E7" s="59">
        <f>D7-F7</f>
        <v>2070.9899999999998</v>
      </c>
      <c r="F7" s="60">
        <v>468.21</v>
      </c>
      <c r="G7" s="61">
        <f t="shared" si="0"/>
        <v>0.81560727788279774</v>
      </c>
      <c r="H7" s="62">
        <f t="shared" si="1"/>
        <v>0.18439272211720228</v>
      </c>
      <c r="I7" s="58">
        <v>2539.1999999999998</v>
      </c>
      <c r="J7" s="59">
        <f t="shared" si="4"/>
        <v>2285.2799999999997</v>
      </c>
      <c r="K7" s="60">
        <f t="shared" si="6"/>
        <v>253.92000000000002</v>
      </c>
      <c r="L7" s="61">
        <f t="shared" si="2"/>
        <v>0.89999999999999991</v>
      </c>
      <c r="M7" s="62">
        <f t="shared" si="3"/>
        <v>0.10000000000000002</v>
      </c>
      <c r="N7" s="203" t="s">
        <v>23</v>
      </c>
      <c r="O7" s="205">
        <f>T5</f>
        <v>0.1</v>
      </c>
      <c r="P7" s="71"/>
      <c r="Q7" s="63">
        <f t="shared" si="5"/>
        <v>-214.28999999999996</v>
      </c>
      <c r="R7" s="64">
        <f t="shared" si="7"/>
        <v>-0.45767924649195868</v>
      </c>
      <c r="S7" s="69"/>
      <c r="T7" s="70"/>
      <c r="U7" s="36"/>
      <c r="V7" s="67"/>
      <c r="W7" s="67"/>
      <c r="Y7" s="68"/>
      <c r="Z7" s="68"/>
    </row>
    <row r="8" spans="1:26">
      <c r="A8" s="72" t="s">
        <v>11</v>
      </c>
      <c r="B8" s="56"/>
      <c r="C8" s="73">
        <f>SUM(C4:C7)</f>
        <v>146</v>
      </c>
      <c r="D8" s="74">
        <f>(D4*$C4)+(D5*$C5)+(D6*$C6)+(D7*$C7)</f>
        <v>304597.11</v>
      </c>
      <c r="E8" s="75">
        <f>(E4*$C4)+(E5*$C5)+(E6*$C6)+(E7*$C7)</f>
        <v>250701.46999999997</v>
      </c>
      <c r="F8" s="76">
        <f>(F4*$C4)+(F5*$C5)+(F6*$C6)+(F7*$C7)</f>
        <v>53895.64</v>
      </c>
      <c r="G8" s="61">
        <f t="shared" si="0"/>
        <v>0.82305925358254384</v>
      </c>
      <c r="H8" s="62">
        <f t="shared" si="1"/>
        <v>0.17694074641745616</v>
      </c>
      <c r="I8" s="74">
        <f>(I4*$C4)+(I5*$C5)+(I6*$C6)+(I7*$C7)</f>
        <v>304597.11</v>
      </c>
      <c r="J8" s="75">
        <f>(J4*$C4)+(J5*$C5)+(J6*$C6)+(J7*$C7)</f>
        <v>274137.39899999998</v>
      </c>
      <c r="K8" s="76">
        <f>(K4*$C4)+(K5*$C5)+(K6*$C6)+(K7*$C7)</f>
        <v>30459.711000000003</v>
      </c>
      <c r="L8" s="61">
        <f t="shared" si="2"/>
        <v>0.89999999999999991</v>
      </c>
      <c r="M8" s="62">
        <f t="shared" si="3"/>
        <v>0.10000000000000002</v>
      </c>
      <c r="N8" s="203"/>
      <c r="O8" s="205"/>
      <c r="P8" s="77"/>
      <c r="Q8" s="77">
        <f>(Q4*$C4)+(Q5*$C5)+(Q6*$C6)+(Q7*$C7)</f>
        <v>-23435.928999999996</v>
      </c>
      <c r="R8" s="78"/>
      <c r="S8" s="69"/>
      <c r="T8" s="79"/>
      <c r="U8" s="79"/>
      <c r="V8" s="80"/>
      <c r="W8" s="80"/>
      <c r="X8" s="80"/>
      <c r="Y8" s="80"/>
    </row>
    <row r="9" spans="1:26">
      <c r="A9" s="72" t="s">
        <v>12</v>
      </c>
      <c r="B9" s="81"/>
      <c r="C9" s="82"/>
      <c r="D9" s="74">
        <f>D8*12</f>
        <v>3655165.32</v>
      </c>
      <c r="E9" s="75">
        <f>E8*12</f>
        <v>3008417.6399999997</v>
      </c>
      <c r="F9" s="76">
        <f>F8*12</f>
        <v>646747.67999999993</v>
      </c>
      <c r="G9" s="61">
        <f t="shared" si="0"/>
        <v>0.82305925358254384</v>
      </c>
      <c r="H9" s="62">
        <f t="shared" si="1"/>
        <v>0.17694074641745616</v>
      </c>
      <c r="I9" s="74">
        <f>I8*12</f>
        <v>3655165.32</v>
      </c>
      <c r="J9" s="75">
        <f>J8*12</f>
        <v>3289648.7879999997</v>
      </c>
      <c r="K9" s="76">
        <f>K8*12</f>
        <v>365516.53200000001</v>
      </c>
      <c r="L9" s="61">
        <f t="shared" si="2"/>
        <v>0.89999999999999991</v>
      </c>
      <c r="M9" s="62">
        <f t="shared" si="3"/>
        <v>0.1</v>
      </c>
      <c r="N9" s="204"/>
      <c r="O9" s="206"/>
      <c r="P9" s="77"/>
      <c r="Q9" s="77">
        <f>Q8*12</f>
        <v>-281231.14799999993</v>
      </c>
      <c r="R9" s="83"/>
      <c r="S9" s="69"/>
      <c r="T9" s="79"/>
      <c r="U9" s="79"/>
      <c r="V9" s="80"/>
      <c r="W9" s="80"/>
      <c r="X9" s="80"/>
      <c r="Y9" s="80"/>
    </row>
    <row r="10" spans="1:26">
      <c r="A10" s="84" t="s">
        <v>19</v>
      </c>
      <c r="B10" s="85"/>
      <c r="C10" s="86"/>
      <c r="D10" s="87"/>
      <c r="E10" s="88"/>
      <c r="F10" s="89"/>
      <c r="G10" s="90"/>
      <c r="H10" s="91"/>
      <c r="I10" s="92"/>
      <c r="J10" s="88"/>
      <c r="K10" s="89"/>
      <c r="L10" s="90"/>
      <c r="M10" s="91"/>
      <c r="N10" s="93"/>
      <c r="O10" s="94"/>
      <c r="P10" s="95"/>
      <c r="Q10" s="96"/>
      <c r="R10" s="97"/>
      <c r="S10" s="69"/>
      <c r="U10" s="36"/>
    </row>
    <row r="11" spans="1:26">
      <c r="A11" s="55" t="s">
        <v>3</v>
      </c>
      <c r="B11" s="56"/>
      <c r="C11" s="57">
        <v>0</v>
      </c>
      <c r="D11" s="58">
        <f>D4</f>
        <v>874.97</v>
      </c>
      <c r="E11" s="59">
        <f>D11-F11</f>
        <v>578.05999999999995</v>
      </c>
      <c r="F11" s="60">
        <v>296.91000000000003</v>
      </c>
      <c r="G11" s="61">
        <f>E11/D11</f>
        <v>0.66066265129090129</v>
      </c>
      <c r="H11" s="62">
        <f>F11/D11</f>
        <v>0.3393373487090986</v>
      </c>
      <c r="I11" s="58">
        <f>I4</f>
        <v>874.97</v>
      </c>
      <c r="J11" s="59">
        <f>I11-K11</f>
        <v>578.35517000000004</v>
      </c>
      <c r="K11" s="60">
        <f>(I11*O11)</f>
        <v>296.61483000000004</v>
      </c>
      <c r="L11" s="61">
        <f t="shared" ref="L11:L14" si="8">J11/I11</f>
        <v>0.66100000000000003</v>
      </c>
      <c r="M11" s="62">
        <f t="shared" ref="M11:M14" si="9">K11/I11</f>
        <v>0.33900000000000002</v>
      </c>
      <c r="N11" s="207" t="s">
        <v>22</v>
      </c>
      <c r="O11" s="209">
        <f>T11</f>
        <v>0.33900000000000002</v>
      </c>
      <c r="P11" s="211"/>
      <c r="Q11" s="63">
        <f>K11-F11</f>
        <v>-0.29516999999998461</v>
      </c>
      <c r="R11" s="64">
        <f>(K11-F11)/F11</f>
        <v>-9.9413963827417267E-4</v>
      </c>
      <c r="S11" s="65">
        <v>339</v>
      </c>
      <c r="T11" s="66">
        <f>S11/1000</f>
        <v>0.33900000000000002</v>
      </c>
      <c r="U11" s="36"/>
      <c r="W11" s="68"/>
      <c r="Z11" s="68"/>
    </row>
    <row r="12" spans="1:26">
      <c r="A12" s="55" t="s">
        <v>8</v>
      </c>
      <c r="B12" s="56"/>
      <c r="C12" s="57">
        <v>0</v>
      </c>
      <c r="D12" s="58">
        <f t="shared" ref="D12:D14" si="10">D5</f>
        <v>1838.61</v>
      </c>
      <c r="E12" s="59">
        <f t="shared" ref="E12:E14" si="11">D12-F12</f>
        <v>1142.7199999999998</v>
      </c>
      <c r="F12" s="60">
        <v>695.89</v>
      </c>
      <c r="G12" s="61">
        <f>E12/D12</f>
        <v>0.62151299079195688</v>
      </c>
      <c r="H12" s="62">
        <f>F12/D12</f>
        <v>0.37848700920804307</v>
      </c>
      <c r="I12" s="58">
        <f t="shared" ref="I12:I14" si="12">I5</f>
        <v>1838.61</v>
      </c>
      <c r="J12" s="59">
        <f>I12-K12</f>
        <v>1143.0482099999999</v>
      </c>
      <c r="K12" s="60">
        <f>((I12-$I$11)*O$14)+K$11</f>
        <v>695.56178999999997</v>
      </c>
      <c r="L12" s="61">
        <f t="shared" si="8"/>
        <v>0.62169150064450862</v>
      </c>
      <c r="M12" s="62">
        <f t="shared" si="9"/>
        <v>0.37830849935549138</v>
      </c>
      <c r="N12" s="203"/>
      <c r="O12" s="205"/>
      <c r="P12" s="212"/>
      <c r="Q12" s="63">
        <f t="shared" ref="Q12:Q14" si="13">K12-F12</f>
        <v>-0.32821000000001277</v>
      </c>
      <c r="R12" s="64">
        <f>(K12-F12)/F12</f>
        <v>-4.716406328586598E-4</v>
      </c>
      <c r="S12" s="65">
        <v>414</v>
      </c>
      <c r="T12" s="66">
        <f>S12/1000</f>
        <v>0.41399999999999998</v>
      </c>
      <c r="U12" s="36"/>
      <c r="Z12" s="68"/>
    </row>
    <row r="13" spans="1:26">
      <c r="A13" s="55" t="s">
        <v>9</v>
      </c>
      <c r="B13" s="56"/>
      <c r="C13" s="57">
        <v>0</v>
      </c>
      <c r="D13" s="58">
        <f t="shared" si="10"/>
        <v>1576.05</v>
      </c>
      <c r="E13" s="59">
        <f t="shared" si="11"/>
        <v>988.82999999999993</v>
      </c>
      <c r="F13" s="60">
        <v>587.22</v>
      </c>
      <c r="G13" s="61">
        <f>E13/D13</f>
        <v>0.62741029789664027</v>
      </c>
      <c r="H13" s="62">
        <f>F13/D13</f>
        <v>0.37258970210335968</v>
      </c>
      <c r="I13" s="58">
        <f t="shared" si="12"/>
        <v>1576.05</v>
      </c>
      <c r="J13" s="59">
        <f t="shared" ref="J13:J14" si="14">I13-K13</f>
        <v>989.18804999999998</v>
      </c>
      <c r="K13" s="60">
        <f t="shared" ref="K13:K14" si="15">((I13-$I$11)*O$14)+K$11</f>
        <v>586.86194999999998</v>
      </c>
      <c r="L13" s="61">
        <f t="shared" si="8"/>
        <v>0.62763747977538786</v>
      </c>
      <c r="M13" s="62">
        <f t="shared" si="9"/>
        <v>0.37236252022461214</v>
      </c>
      <c r="N13" s="208"/>
      <c r="O13" s="210"/>
      <c r="P13" s="212"/>
      <c r="Q13" s="63">
        <f t="shared" si="13"/>
        <v>-0.35805000000004839</v>
      </c>
      <c r="R13" s="64">
        <f t="shared" ref="R13:R14" si="16">(K13-F13)/F13</f>
        <v>-6.0973740676415714E-4</v>
      </c>
      <c r="S13" s="69"/>
      <c r="T13" s="70"/>
      <c r="U13" s="36"/>
      <c r="Z13" s="68"/>
    </row>
    <row r="14" spans="1:26">
      <c r="A14" s="55" t="s">
        <v>10</v>
      </c>
      <c r="B14" s="56"/>
      <c r="C14" s="57">
        <v>0</v>
      </c>
      <c r="D14" s="58">
        <f t="shared" si="10"/>
        <v>2539.1999999999998</v>
      </c>
      <c r="E14" s="59">
        <f t="shared" si="11"/>
        <v>1553.4199999999998</v>
      </c>
      <c r="F14" s="60">
        <v>985.78</v>
      </c>
      <c r="G14" s="61">
        <f>E14/D14</f>
        <v>0.61177536231884055</v>
      </c>
      <c r="H14" s="62">
        <f>F14/D14</f>
        <v>0.38822463768115945</v>
      </c>
      <c r="I14" s="58">
        <f t="shared" si="12"/>
        <v>2539.1999999999998</v>
      </c>
      <c r="J14" s="59">
        <f t="shared" si="14"/>
        <v>1553.5939499999999</v>
      </c>
      <c r="K14" s="60">
        <f t="shared" si="15"/>
        <v>985.60604999999987</v>
      </c>
      <c r="L14" s="61">
        <f t="shared" si="8"/>
        <v>0.61184386814744807</v>
      </c>
      <c r="M14" s="62">
        <f t="shared" si="9"/>
        <v>0.38815613185255193</v>
      </c>
      <c r="N14" s="203" t="s">
        <v>23</v>
      </c>
      <c r="O14" s="205">
        <f>T12</f>
        <v>0.41399999999999998</v>
      </c>
      <c r="P14" s="71"/>
      <c r="Q14" s="63">
        <f t="shared" si="13"/>
        <v>-0.17395000000010441</v>
      </c>
      <c r="R14" s="64">
        <f t="shared" si="16"/>
        <v>-1.7645925054282337E-4</v>
      </c>
      <c r="S14" s="69"/>
      <c r="T14" s="70"/>
      <c r="U14" s="36"/>
      <c r="Y14" s="68"/>
      <c r="Z14" s="68"/>
    </row>
    <row r="15" spans="1:26">
      <c r="A15" s="72" t="s">
        <v>11</v>
      </c>
      <c r="B15" s="56"/>
      <c r="C15" s="73">
        <f>SUM(C11:C14)</f>
        <v>0</v>
      </c>
      <c r="D15" s="74">
        <f>(D11*$C11)+(D12*$C12)+(D13*$C13)+(D14*$C14)</f>
        <v>0</v>
      </c>
      <c r="E15" s="75">
        <f>(E11*$C11)+(E12*$C12)+(E13*$C13)+(E14*$C14)</f>
        <v>0</v>
      </c>
      <c r="F15" s="76">
        <f>(F11*$C11)+(F12*$C12)+(F13*$C13)+(F14*$C14)</f>
        <v>0</v>
      </c>
      <c r="G15" s="61" t="str">
        <f>IFERROR(E15/D15,"0%")</f>
        <v>0%</v>
      </c>
      <c r="H15" s="62" t="str">
        <f>IFERROR(F15/E15,"0%")</f>
        <v>0%</v>
      </c>
      <c r="I15" s="74">
        <f>(I11*$C11)+(I12*$C12)+(I13*$C13)+(I14*$C14)</f>
        <v>0</v>
      </c>
      <c r="J15" s="75">
        <f>(J11*$C11)+(J12*$C12)+(J13*$C13)+(J14*$C14)</f>
        <v>0</v>
      </c>
      <c r="K15" s="76">
        <f>(K11*$C11)+(K12*$C12)+(K13*$C13)+(K14*$C14)</f>
        <v>0</v>
      </c>
      <c r="L15" s="61" t="str">
        <f>IFERROR(J15/I15,"0%")</f>
        <v>0%</v>
      </c>
      <c r="M15" s="62" t="str">
        <f>IFERROR(K15/J15,"0%")</f>
        <v>0%</v>
      </c>
      <c r="N15" s="203"/>
      <c r="O15" s="205"/>
      <c r="P15" s="77"/>
      <c r="Q15" s="77">
        <f>(Q11*$C11)+(Q12*$C12)+(Q13*$C13)+(Q14*$C14)</f>
        <v>0</v>
      </c>
      <c r="R15" s="83"/>
      <c r="S15" s="69"/>
      <c r="T15" s="79"/>
      <c r="U15" s="79"/>
      <c r="V15" s="80"/>
      <c r="W15" s="80"/>
      <c r="Y15" s="80"/>
    </row>
    <row r="16" spans="1:26">
      <c r="A16" s="72" t="s">
        <v>12</v>
      </c>
      <c r="B16" s="81"/>
      <c r="C16" s="82"/>
      <c r="D16" s="74">
        <f>D15*12</f>
        <v>0</v>
      </c>
      <c r="E16" s="75">
        <f>E15*12</f>
        <v>0</v>
      </c>
      <c r="F16" s="76">
        <f>F15*12</f>
        <v>0</v>
      </c>
      <c r="G16" s="61" t="str">
        <f>IFERROR(E16/D16,"0%")</f>
        <v>0%</v>
      </c>
      <c r="H16" s="62" t="str">
        <f>IFERROR(F16/E16,"0%")</f>
        <v>0%</v>
      </c>
      <c r="I16" s="74">
        <f>I15*12</f>
        <v>0</v>
      </c>
      <c r="J16" s="98">
        <f>J15*12</f>
        <v>0</v>
      </c>
      <c r="K16" s="76">
        <f>K15*12</f>
        <v>0</v>
      </c>
      <c r="L16" s="61" t="str">
        <f>IFERROR(J16/I16,"0%")</f>
        <v>0%</v>
      </c>
      <c r="M16" s="62" t="str">
        <f>IFERROR(K16/J16,"0%")</f>
        <v>0%</v>
      </c>
      <c r="N16" s="204"/>
      <c r="O16" s="206"/>
      <c r="P16" s="77"/>
      <c r="Q16" s="77">
        <f>Q15*12</f>
        <v>0</v>
      </c>
      <c r="R16" s="83"/>
      <c r="S16" s="79"/>
      <c r="T16" s="79"/>
      <c r="U16" s="79"/>
      <c r="V16" s="80"/>
      <c r="W16" s="80"/>
      <c r="X16" s="80"/>
      <c r="Y16" s="80"/>
    </row>
    <row r="17" spans="1:26">
      <c r="A17" s="84" t="s">
        <v>20</v>
      </c>
      <c r="B17" s="85"/>
      <c r="C17" s="86"/>
      <c r="D17" s="87"/>
      <c r="E17" s="88"/>
      <c r="F17" s="89"/>
      <c r="G17" s="90"/>
      <c r="H17" s="91"/>
      <c r="I17" s="92"/>
      <c r="J17" s="88"/>
      <c r="K17" s="89"/>
      <c r="L17" s="90"/>
      <c r="M17" s="91"/>
      <c r="N17" s="93"/>
      <c r="O17" s="94"/>
      <c r="P17" s="95"/>
      <c r="Q17" s="96"/>
      <c r="R17" s="97"/>
      <c r="S17" s="69"/>
      <c r="U17" s="36"/>
    </row>
    <row r="18" spans="1:26">
      <c r="A18" s="55" t="s">
        <v>3</v>
      </c>
      <c r="B18" s="56"/>
      <c r="C18" s="57">
        <v>0</v>
      </c>
      <c r="D18" s="58">
        <f>D4</f>
        <v>874.97</v>
      </c>
      <c r="E18" s="59">
        <f>D18-F18</f>
        <v>474</v>
      </c>
      <c r="F18" s="60">
        <v>400.97</v>
      </c>
      <c r="G18" s="61">
        <f>E18/D18</f>
        <v>0.54173285941232274</v>
      </c>
      <c r="H18" s="62">
        <f>F18/D18</f>
        <v>0.45826714058767731</v>
      </c>
      <c r="I18" s="58">
        <f>I4</f>
        <v>874.97</v>
      </c>
      <c r="J18" s="59">
        <f>I18-K18</f>
        <v>474.23374000000001</v>
      </c>
      <c r="K18" s="60">
        <f>(I18*O18)</f>
        <v>400.73626000000002</v>
      </c>
      <c r="L18" s="61">
        <f t="shared" ref="L18:L21" si="17">J18/I18</f>
        <v>0.54200000000000004</v>
      </c>
      <c r="M18" s="62">
        <f t="shared" ref="M18:M21" si="18">K18/I18</f>
        <v>0.45800000000000002</v>
      </c>
      <c r="N18" s="207" t="s">
        <v>22</v>
      </c>
      <c r="O18" s="209">
        <f>T18</f>
        <v>0.45800000000000002</v>
      </c>
      <c r="P18" s="211"/>
      <c r="Q18" s="63">
        <f>K18-F18</f>
        <v>-0.23374000000001161</v>
      </c>
      <c r="R18" s="64">
        <f>(K18-F18)/F18</f>
        <v>-5.8293637928027433E-4</v>
      </c>
      <c r="S18" s="65">
        <v>458</v>
      </c>
      <c r="T18" s="66">
        <f>S18/1000</f>
        <v>0.45800000000000002</v>
      </c>
      <c r="U18" s="36"/>
      <c r="Y18" s="68"/>
      <c r="Z18" s="68"/>
    </row>
    <row r="19" spans="1:26">
      <c r="A19" s="55" t="s">
        <v>8</v>
      </c>
      <c r="B19" s="56"/>
      <c r="C19" s="57">
        <v>0</v>
      </c>
      <c r="D19" s="58">
        <f t="shared" ref="D19:D21" si="19">D5</f>
        <v>1838.61</v>
      </c>
      <c r="E19" s="59">
        <f t="shared" ref="E19:E21" si="20">D19-F19</f>
        <v>938.38999999999987</v>
      </c>
      <c r="F19" s="60">
        <v>900.22</v>
      </c>
      <c r="G19" s="61">
        <f>E19/D19</f>
        <v>0.51038012411550027</v>
      </c>
      <c r="H19" s="62">
        <f>F19/D19</f>
        <v>0.48961987588449973</v>
      </c>
      <c r="I19" s="58">
        <f t="shared" ref="I19:I21" si="21">I5</f>
        <v>1838.61</v>
      </c>
      <c r="J19" s="59">
        <f t="shared" ref="J19:J21" si="22">I19-K19</f>
        <v>937.74457999999993</v>
      </c>
      <c r="K19" s="60">
        <f>((I19-$I$18)*O$21)+K$18</f>
        <v>900.86541999999997</v>
      </c>
      <c r="L19" s="61">
        <f t="shared" si="17"/>
        <v>0.51002908719086704</v>
      </c>
      <c r="M19" s="62">
        <f t="shared" si="18"/>
        <v>0.48997091280913302</v>
      </c>
      <c r="N19" s="203"/>
      <c r="O19" s="205"/>
      <c r="P19" s="212"/>
      <c r="Q19" s="63">
        <f t="shared" ref="Q19:Q21" si="23">K19-F19</f>
        <v>0.64541999999994459</v>
      </c>
      <c r="R19" s="64">
        <f>(K19-F19)/F19</f>
        <v>7.1695807691447041E-4</v>
      </c>
      <c r="S19" s="65">
        <v>519</v>
      </c>
      <c r="T19" s="66">
        <f>S19/1000</f>
        <v>0.51900000000000002</v>
      </c>
      <c r="U19" s="36"/>
      <c r="Y19" s="68"/>
      <c r="Z19" s="68"/>
    </row>
    <row r="20" spans="1:26">
      <c r="A20" s="55" t="s">
        <v>9</v>
      </c>
      <c r="B20" s="56"/>
      <c r="C20" s="57">
        <v>0</v>
      </c>
      <c r="D20" s="58">
        <f t="shared" si="19"/>
        <v>1576.05</v>
      </c>
      <c r="E20" s="59">
        <f t="shared" si="20"/>
        <v>811.81999999999994</v>
      </c>
      <c r="F20" s="60">
        <v>764.23</v>
      </c>
      <c r="G20" s="61">
        <f>E20/D20</f>
        <v>0.5150978712604295</v>
      </c>
      <c r="H20" s="62">
        <f>F20/D20</f>
        <v>0.48490212873957045</v>
      </c>
      <c r="I20" s="58">
        <f t="shared" si="21"/>
        <v>1576.05</v>
      </c>
      <c r="J20" s="59">
        <f t="shared" si="22"/>
        <v>811.45321999999999</v>
      </c>
      <c r="K20" s="60">
        <f>((I20-$I$18)*O$21)+K$18</f>
        <v>764.59677999999997</v>
      </c>
      <c r="L20" s="61">
        <f t="shared" si="17"/>
        <v>0.51486515021731549</v>
      </c>
      <c r="M20" s="62">
        <f t="shared" si="18"/>
        <v>0.48513484978268456</v>
      </c>
      <c r="N20" s="208"/>
      <c r="O20" s="210"/>
      <c r="P20" s="212"/>
      <c r="Q20" s="63">
        <f t="shared" si="23"/>
        <v>0.36677999999994881</v>
      </c>
      <c r="R20" s="64">
        <f t="shared" ref="R20:R21" si="24">(K20-F20)/F20</f>
        <v>4.7993405126722164E-4</v>
      </c>
      <c r="S20" s="69"/>
      <c r="T20" s="70"/>
      <c r="U20" s="36"/>
      <c r="Y20" s="68"/>
      <c r="Z20" s="68"/>
    </row>
    <row r="21" spans="1:26">
      <c r="A21" s="55" t="s">
        <v>10</v>
      </c>
      <c r="B21" s="56"/>
      <c r="C21" s="57">
        <v>0</v>
      </c>
      <c r="D21" s="58">
        <f t="shared" si="19"/>
        <v>2539.1999999999998</v>
      </c>
      <c r="E21" s="59">
        <f t="shared" si="20"/>
        <v>1276.1599999999999</v>
      </c>
      <c r="F21" s="60">
        <v>1263.04</v>
      </c>
      <c r="G21" s="61">
        <f>E21/D21</f>
        <v>0.50258349086326404</v>
      </c>
      <c r="H21" s="62">
        <f>F21/D21</f>
        <v>0.49741650913673602</v>
      </c>
      <c r="I21" s="58">
        <f t="shared" si="21"/>
        <v>2539.1999999999998</v>
      </c>
      <c r="J21" s="59">
        <f t="shared" si="22"/>
        <v>1274.7283699999998</v>
      </c>
      <c r="K21" s="60">
        <f>((I21-$I$18)*O$21)+K$18</f>
        <v>1264.47163</v>
      </c>
      <c r="L21" s="61">
        <f t="shared" si="17"/>
        <v>0.50201967942659098</v>
      </c>
      <c r="M21" s="62">
        <f t="shared" si="18"/>
        <v>0.49798032057340896</v>
      </c>
      <c r="N21" s="203" t="s">
        <v>23</v>
      </c>
      <c r="O21" s="205">
        <f>T19</f>
        <v>0.51900000000000002</v>
      </c>
      <c r="P21" s="71"/>
      <c r="Q21" s="63">
        <f t="shared" si="23"/>
        <v>1.431630000000041</v>
      </c>
      <c r="R21" s="64">
        <f t="shared" si="24"/>
        <v>1.1334795414238987E-3</v>
      </c>
      <c r="S21" s="69"/>
      <c r="T21" s="70"/>
      <c r="U21" s="36"/>
      <c r="Y21" s="68"/>
      <c r="Z21" s="68"/>
    </row>
    <row r="22" spans="1:26">
      <c r="A22" s="72" t="s">
        <v>11</v>
      </c>
      <c r="B22" s="56"/>
      <c r="C22" s="73">
        <f>SUM(C18:C21)</f>
        <v>0</v>
      </c>
      <c r="D22" s="74">
        <f>(D18*$C18)+(D19*$C19)+(D20*$C20)+(D21*$C21)</f>
        <v>0</v>
      </c>
      <c r="E22" s="75">
        <f>(E18*$C18)+(E19*$C19)+(E20*$C20)+(E21*$C21)</f>
        <v>0</v>
      </c>
      <c r="F22" s="76">
        <f>(F18*$C18)+(F19*$C19)+(F20*$C20)+(F21*$C21)</f>
        <v>0</v>
      </c>
      <c r="G22" s="61" t="str">
        <f>IFERROR(E22/D22,"0%")</f>
        <v>0%</v>
      </c>
      <c r="H22" s="62" t="str">
        <f>IFERROR(F22/E22,"0%")</f>
        <v>0%</v>
      </c>
      <c r="I22" s="74">
        <f>(I18*$C18)+(I19*$C19)+(I20*$C20)+(I21*$C21)</f>
        <v>0</v>
      </c>
      <c r="J22" s="75">
        <f>(J18*$C18)+(J19*$C19)+(J20*$C20)+(J21*$C21)</f>
        <v>0</v>
      </c>
      <c r="K22" s="76">
        <f>(K18*$C18)+(K19*$C19)+(K20*$C20)+(K21*$C21)</f>
        <v>0</v>
      </c>
      <c r="L22" s="61" t="str">
        <f>IFERROR(J22/I22,"0%")</f>
        <v>0%</v>
      </c>
      <c r="M22" s="62" t="str">
        <f>IFERROR(K22/J22,"0%")</f>
        <v>0%</v>
      </c>
      <c r="N22" s="203"/>
      <c r="O22" s="205"/>
      <c r="P22" s="77"/>
      <c r="Q22" s="77">
        <f>(Q18*$C18)+(Q19*$C19)+(Q20*$C20)+(Q21*$C21)</f>
        <v>0</v>
      </c>
      <c r="R22" s="83"/>
      <c r="S22" s="69"/>
      <c r="T22" s="79"/>
      <c r="U22" s="79"/>
      <c r="V22" s="80"/>
      <c r="W22" s="80"/>
      <c r="X22" s="80"/>
      <c r="Y22" s="80"/>
    </row>
    <row r="23" spans="1:26">
      <c r="A23" s="72" t="s">
        <v>12</v>
      </c>
      <c r="B23" s="81"/>
      <c r="C23" s="82"/>
      <c r="D23" s="74">
        <f>D22*12</f>
        <v>0</v>
      </c>
      <c r="E23" s="75">
        <f>E22*12</f>
        <v>0</v>
      </c>
      <c r="F23" s="76">
        <f>F22*12</f>
        <v>0</v>
      </c>
      <c r="G23" s="61" t="str">
        <f>IFERROR(E23/D23,"0%")</f>
        <v>0%</v>
      </c>
      <c r="H23" s="62" t="str">
        <f>IFERROR(F23/E23,"0%")</f>
        <v>0%</v>
      </c>
      <c r="I23" s="74">
        <f>I22*12</f>
        <v>0</v>
      </c>
      <c r="J23" s="98">
        <f>J22*12</f>
        <v>0</v>
      </c>
      <c r="K23" s="76">
        <f>K22*12</f>
        <v>0</v>
      </c>
      <c r="L23" s="61" t="str">
        <f>IFERROR(J23/I23,"0%")</f>
        <v>0%</v>
      </c>
      <c r="M23" s="62" t="str">
        <f>IFERROR(K23/J23,"0%")</f>
        <v>0%</v>
      </c>
      <c r="N23" s="204"/>
      <c r="O23" s="206"/>
      <c r="P23" s="77"/>
      <c r="Q23" s="77">
        <f>Q22*12</f>
        <v>0</v>
      </c>
      <c r="R23" s="83"/>
      <c r="S23" s="79"/>
      <c r="T23" s="79"/>
      <c r="U23" s="79"/>
      <c r="V23" s="80"/>
      <c r="W23" s="80"/>
      <c r="X23" s="80"/>
      <c r="Y23" s="80"/>
    </row>
    <row r="24" spans="1:26">
      <c r="A24" s="84" t="s">
        <v>21</v>
      </c>
      <c r="B24" s="85"/>
      <c r="C24" s="86"/>
      <c r="D24" s="87"/>
      <c r="E24" s="88"/>
      <c r="F24" s="89"/>
      <c r="G24" s="90"/>
      <c r="H24" s="91"/>
      <c r="I24" s="92"/>
      <c r="J24" s="88"/>
      <c r="K24" s="89"/>
      <c r="L24" s="90"/>
      <c r="M24" s="91"/>
      <c r="N24" s="93"/>
      <c r="O24" s="94"/>
      <c r="P24" s="95"/>
      <c r="Q24" s="96"/>
      <c r="R24" s="97"/>
      <c r="S24" s="69"/>
      <c r="U24" s="36"/>
    </row>
    <row r="25" spans="1:26">
      <c r="A25" s="55" t="s">
        <v>3</v>
      </c>
      <c r="B25" s="56"/>
      <c r="C25" s="57">
        <v>0</v>
      </c>
      <c r="D25" s="58">
        <f>D4</f>
        <v>874.97</v>
      </c>
      <c r="E25" s="59">
        <f>D25-F25</f>
        <v>385.37</v>
      </c>
      <c r="F25" s="60">
        <v>489.6</v>
      </c>
      <c r="G25" s="61">
        <f>E25/D25</f>
        <v>0.44043795787284135</v>
      </c>
      <c r="H25" s="62">
        <f>F25/D25</f>
        <v>0.55956204212715865</v>
      </c>
      <c r="I25" s="58">
        <f>I4</f>
        <v>874.97</v>
      </c>
      <c r="J25" s="59">
        <f>I25-K25</f>
        <v>384.98679999999996</v>
      </c>
      <c r="K25" s="60">
        <f>(I25*O25)</f>
        <v>489.98320000000007</v>
      </c>
      <c r="L25" s="61">
        <f t="shared" ref="L25:L28" si="25">J25/I25</f>
        <v>0.43999999999999995</v>
      </c>
      <c r="M25" s="62">
        <f t="shared" ref="M25:M28" si="26">K25/I25</f>
        <v>0.56000000000000005</v>
      </c>
      <c r="N25" s="207" t="s">
        <v>22</v>
      </c>
      <c r="O25" s="209">
        <f>T25</f>
        <v>0.56000000000000005</v>
      </c>
      <c r="P25" s="211"/>
      <c r="Q25" s="63">
        <f>K25-F25</f>
        <v>0.38320000000004484</v>
      </c>
      <c r="R25" s="64">
        <f>(K25-F25)/F25</f>
        <v>7.8267973856218308E-4</v>
      </c>
      <c r="S25" s="65">
        <v>560</v>
      </c>
      <c r="T25" s="66">
        <f>S25/1000</f>
        <v>0.56000000000000005</v>
      </c>
      <c r="U25" s="36"/>
      <c r="Y25" s="68"/>
      <c r="Z25" s="68"/>
    </row>
    <row r="26" spans="1:26">
      <c r="A26" s="55" t="s">
        <v>8</v>
      </c>
      <c r="B26" s="56"/>
      <c r="C26" s="57">
        <v>0</v>
      </c>
      <c r="D26" s="58">
        <f t="shared" ref="D26:D28" si="27">D5</f>
        <v>1838.61</v>
      </c>
      <c r="E26" s="59">
        <f t="shared" ref="E26:E28" si="28">D26-F26</f>
        <v>761.81</v>
      </c>
      <c r="F26" s="60">
        <v>1076.8</v>
      </c>
      <c r="G26" s="61">
        <f>E26/D26</f>
        <v>0.41434018089752583</v>
      </c>
      <c r="H26" s="62">
        <f>F26/D26</f>
        <v>0.58565981910247411</v>
      </c>
      <c r="I26" s="58">
        <f t="shared" ref="I26:I28" si="29">I5</f>
        <v>1838.61</v>
      </c>
      <c r="J26" s="59">
        <f t="shared" ref="J26:J28" si="30">I26-K26</f>
        <v>761.77003999999988</v>
      </c>
      <c r="K26" s="60">
        <f>((I26-$I$25)*O$28)+K$25</f>
        <v>1076.83996</v>
      </c>
      <c r="L26" s="61">
        <f t="shared" si="25"/>
        <v>0.41431844708774557</v>
      </c>
      <c r="M26" s="62">
        <f t="shared" si="26"/>
        <v>0.58568155291225443</v>
      </c>
      <c r="N26" s="203"/>
      <c r="O26" s="205"/>
      <c r="P26" s="212"/>
      <c r="Q26" s="63">
        <f t="shared" ref="Q26:Q28" si="31">K26-F26</f>
        <v>3.9960000000064611E-2</v>
      </c>
      <c r="R26" s="64">
        <f>(K26-F26)/F26</f>
        <v>3.7109955423536971E-5</v>
      </c>
      <c r="S26" s="65">
        <v>609</v>
      </c>
      <c r="T26" s="66">
        <f>S26/1000</f>
        <v>0.60899999999999999</v>
      </c>
      <c r="U26" s="36"/>
      <c r="Y26" s="68"/>
      <c r="Z26" s="68"/>
    </row>
    <row r="27" spans="1:26">
      <c r="A27" s="55" t="s">
        <v>9</v>
      </c>
      <c r="B27" s="56"/>
      <c r="C27" s="57">
        <v>0</v>
      </c>
      <c r="D27" s="58">
        <f t="shared" si="27"/>
        <v>1576.05</v>
      </c>
      <c r="E27" s="59">
        <f t="shared" si="28"/>
        <v>659.21999999999991</v>
      </c>
      <c r="F27" s="60">
        <v>916.83</v>
      </c>
      <c r="G27" s="61">
        <f>E27/D27</f>
        <v>0.41827353193109351</v>
      </c>
      <c r="H27" s="62">
        <f>F27/D27</f>
        <v>0.58172646806890649</v>
      </c>
      <c r="I27" s="58">
        <f t="shared" si="29"/>
        <v>1576.05</v>
      </c>
      <c r="J27" s="59">
        <f t="shared" si="30"/>
        <v>659.10907999999995</v>
      </c>
      <c r="K27" s="60">
        <f t="shared" ref="K27:K28" si="32">((I27-$I$25)*O$28)+K$25</f>
        <v>916.94092000000001</v>
      </c>
      <c r="L27" s="61">
        <f t="shared" si="25"/>
        <v>0.41820315345325337</v>
      </c>
      <c r="M27" s="62">
        <f t="shared" si="26"/>
        <v>0.58179684654674668</v>
      </c>
      <c r="N27" s="208"/>
      <c r="O27" s="210"/>
      <c r="P27" s="212"/>
      <c r="Q27" s="63">
        <f t="shared" si="31"/>
        <v>0.1109199999999646</v>
      </c>
      <c r="R27" s="64">
        <f t="shared" ref="R27:R28" si="33">(K27-F27)/F27</f>
        <v>1.2098207955669492E-4</v>
      </c>
      <c r="S27" s="69"/>
      <c r="T27" s="70"/>
      <c r="U27" s="36"/>
      <c r="Y27" s="68"/>
      <c r="Z27" s="68"/>
    </row>
    <row r="28" spans="1:26">
      <c r="A28" s="55" t="s">
        <v>10</v>
      </c>
      <c r="B28" s="56"/>
      <c r="C28" s="57">
        <v>0</v>
      </c>
      <c r="D28" s="58">
        <f t="shared" si="27"/>
        <v>2539.1999999999998</v>
      </c>
      <c r="E28" s="59">
        <f t="shared" si="28"/>
        <v>1035.6099999999999</v>
      </c>
      <c r="F28" s="60">
        <v>1503.59</v>
      </c>
      <c r="G28" s="61">
        <f>E28/D28</f>
        <v>0.40784892879647133</v>
      </c>
      <c r="H28" s="62">
        <f>F28/D28</f>
        <v>0.59215107120352872</v>
      </c>
      <c r="I28" s="58">
        <f t="shared" si="29"/>
        <v>2539.1999999999998</v>
      </c>
      <c r="J28" s="59">
        <f t="shared" si="30"/>
        <v>1035.7007299999998</v>
      </c>
      <c r="K28" s="60">
        <f t="shared" si="32"/>
        <v>1503.49927</v>
      </c>
      <c r="L28" s="61">
        <f t="shared" si="25"/>
        <v>0.40788466052299932</v>
      </c>
      <c r="M28" s="62">
        <f t="shared" si="26"/>
        <v>0.59211533947700068</v>
      </c>
      <c r="N28" s="203" t="s">
        <v>23</v>
      </c>
      <c r="O28" s="205">
        <f>T26</f>
        <v>0.60899999999999999</v>
      </c>
      <c r="P28" s="71"/>
      <c r="Q28" s="63">
        <f t="shared" si="31"/>
        <v>-9.0729999999894062E-2</v>
      </c>
      <c r="R28" s="64">
        <f t="shared" si="33"/>
        <v>-6.0342247554116528E-5</v>
      </c>
      <c r="S28" s="69"/>
      <c r="T28" s="70"/>
      <c r="U28" s="36"/>
      <c r="Y28" s="68"/>
      <c r="Z28" s="68"/>
    </row>
    <row r="29" spans="1:26">
      <c r="A29" s="72" t="s">
        <v>11</v>
      </c>
      <c r="B29" s="56"/>
      <c r="C29" s="73">
        <f>SUM(C25:C28)</f>
        <v>0</v>
      </c>
      <c r="D29" s="74">
        <f>(D25*$C25)+(D26*$C26)+(D27*$C27)+(D28*$C28)</f>
        <v>0</v>
      </c>
      <c r="E29" s="75">
        <f>(E25*$C25)+(E26*$C26)+(E27*$C27)+(E28*$C28)</f>
        <v>0</v>
      </c>
      <c r="F29" s="76">
        <f>(F25*$C25)+(F26*$C26)+(F27*$C27)+(F28*$C28)</f>
        <v>0</v>
      </c>
      <c r="G29" s="61" t="str">
        <f>IFERROR(E29/D29,"0%")</f>
        <v>0%</v>
      </c>
      <c r="H29" s="62" t="str">
        <f>IFERROR(F29/E29,"0%")</f>
        <v>0%</v>
      </c>
      <c r="I29" s="74">
        <f>(I25*$C25)+(I26*$C26)+(I27*$C27)+(I28*$C28)</f>
        <v>0</v>
      </c>
      <c r="J29" s="75">
        <f>(J25*$C25)+(J26*$C26)+(J27*$C27)+(J28*$C28)</f>
        <v>0</v>
      </c>
      <c r="K29" s="76">
        <f>(K25*$C25)+(K26*$C26)+(K27*$C27)+(K28*$C28)</f>
        <v>0</v>
      </c>
      <c r="L29" s="61" t="str">
        <f>IFERROR(J29/I29,"0%")</f>
        <v>0%</v>
      </c>
      <c r="M29" s="62" t="str">
        <f>IFERROR(K29/J29,"0%")</f>
        <v>0%</v>
      </c>
      <c r="N29" s="203"/>
      <c r="O29" s="205"/>
      <c r="P29" s="77"/>
      <c r="Q29" s="77">
        <f>(Q25*$C25)+(Q26*$C26)+(Q27*$C27)+(Q28*$C28)</f>
        <v>0</v>
      </c>
      <c r="R29" s="99"/>
      <c r="S29" s="69"/>
      <c r="T29" s="79"/>
      <c r="U29" s="79"/>
      <c r="V29" s="80"/>
      <c r="W29" s="80"/>
      <c r="X29" s="80"/>
      <c r="Y29" s="80"/>
    </row>
    <row r="30" spans="1:26">
      <c r="A30" s="72" t="s">
        <v>12</v>
      </c>
      <c r="B30" s="81"/>
      <c r="C30" s="82"/>
      <c r="D30" s="74">
        <f>D29*12</f>
        <v>0</v>
      </c>
      <c r="E30" s="75">
        <f>E29*12</f>
        <v>0</v>
      </c>
      <c r="F30" s="76">
        <f>F29*12</f>
        <v>0</v>
      </c>
      <c r="G30" s="61" t="str">
        <f>IFERROR(E30/D30,"0%")</f>
        <v>0%</v>
      </c>
      <c r="H30" s="62" t="str">
        <f>IFERROR(F30/E30,"0%")</f>
        <v>0%</v>
      </c>
      <c r="I30" s="74">
        <f>I29*12</f>
        <v>0</v>
      </c>
      <c r="J30" s="98">
        <f>J29*12</f>
        <v>0</v>
      </c>
      <c r="K30" s="76">
        <f>K29*12</f>
        <v>0</v>
      </c>
      <c r="L30" s="61" t="str">
        <f>IFERROR(J30/I30,"0%")</f>
        <v>0%</v>
      </c>
      <c r="M30" s="62" t="str">
        <f>IFERROR(K30/J30,"0%")</f>
        <v>0%</v>
      </c>
      <c r="N30" s="204"/>
      <c r="O30" s="206"/>
      <c r="P30" s="77"/>
      <c r="Q30" s="77">
        <f>Q29*12</f>
        <v>0</v>
      </c>
      <c r="R30" s="99"/>
      <c r="S30" s="79"/>
      <c r="T30" s="79"/>
      <c r="U30" s="79"/>
      <c r="V30" s="80"/>
      <c r="W30" s="80"/>
      <c r="X30" s="80"/>
      <c r="Y30" s="80"/>
    </row>
    <row r="31" spans="1:26" s="67" customFormat="1" hidden="1">
      <c r="A31" s="100"/>
      <c r="B31" s="101"/>
      <c r="C31" s="57"/>
      <c r="D31" s="102"/>
      <c r="E31" s="103"/>
      <c r="F31" s="104"/>
      <c r="G31" s="105"/>
      <c r="H31" s="62"/>
      <c r="I31" s="102"/>
      <c r="J31" s="103"/>
      <c r="K31" s="104"/>
      <c r="L31" s="105"/>
      <c r="M31" s="62"/>
      <c r="N31" s="102"/>
      <c r="O31" s="104"/>
      <c r="P31" s="106"/>
      <c r="Q31" s="107"/>
      <c r="R31" s="99"/>
      <c r="S31" s="36"/>
      <c r="T31" s="36"/>
      <c r="U31" s="36"/>
      <c r="Y31" s="108"/>
    </row>
    <row r="32" spans="1:26" s="67" customFormat="1" hidden="1">
      <c r="A32" s="100"/>
      <c r="B32" s="101"/>
      <c r="C32" s="57"/>
      <c r="D32" s="102"/>
      <c r="E32" s="103"/>
      <c r="F32" s="104"/>
      <c r="G32" s="105"/>
      <c r="H32" s="62"/>
      <c r="I32" s="102"/>
      <c r="J32" s="103"/>
      <c r="K32" s="104"/>
      <c r="L32" s="105"/>
      <c r="M32" s="62"/>
      <c r="N32" s="102"/>
      <c r="O32" s="104"/>
      <c r="P32" s="106"/>
      <c r="Q32" s="107"/>
      <c r="R32" s="99"/>
      <c r="S32" s="36"/>
      <c r="T32" s="36"/>
      <c r="U32" s="36"/>
      <c r="Y32" s="108"/>
    </row>
    <row r="33" spans="1:25" s="67" customFormat="1" hidden="1">
      <c r="A33" s="100"/>
      <c r="B33" s="101"/>
      <c r="C33" s="109"/>
      <c r="D33" s="110"/>
      <c r="E33" s="111"/>
      <c r="F33" s="112"/>
      <c r="G33" s="105"/>
      <c r="H33" s="62"/>
      <c r="I33" s="110"/>
      <c r="J33" s="111"/>
      <c r="K33" s="112"/>
      <c r="L33" s="105"/>
      <c r="M33" s="62"/>
      <c r="N33" s="110"/>
      <c r="O33" s="112"/>
      <c r="P33" s="113"/>
      <c r="Q33" s="107"/>
      <c r="R33" s="99"/>
      <c r="S33" s="36"/>
      <c r="T33" s="36"/>
      <c r="U33" s="36"/>
    </row>
    <row r="34" spans="1:25" s="67" customFormat="1" hidden="1">
      <c r="A34" s="100"/>
      <c r="B34" s="101"/>
      <c r="C34" s="109"/>
      <c r="D34" s="110"/>
      <c r="E34" s="111"/>
      <c r="F34" s="112"/>
      <c r="G34" s="105"/>
      <c r="H34" s="62"/>
      <c r="I34" s="110"/>
      <c r="J34" s="111"/>
      <c r="K34" s="112"/>
      <c r="L34" s="105"/>
      <c r="M34" s="62"/>
      <c r="N34" s="110"/>
      <c r="O34" s="112"/>
      <c r="P34" s="113"/>
      <c r="Q34" s="107"/>
      <c r="R34" s="99"/>
      <c r="S34" s="36"/>
      <c r="T34" s="36"/>
      <c r="U34" s="36"/>
    </row>
    <row r="35" spans="1:25" hidden="1">
      <c r="A35" s="84"/>
      <c r="B35" s="85"/>
      <c r="C35" s="86"/>
      <c r="D35" s="114"/>
      <c r="E35" s="115"/>
      <c r="F35" s="116"/>
      <c r="G35" s="90"/>
      <c r="H35" s="91"/>
      <c r="I35" s="92"/>
      <c r="J35" s="115"/>
      <c r="K35" s="116"/>
      <c r="L35" s="90"/>
      <c r="M35" s="91"/>
      <c r="N35" s="117"/>
      <c r="O35" s="118"/>
      <c r="P35" s="119"/>
      <c r="Q35" s="120"/>
      <c r="R35" s="121"/>
      <c r="U35" s="36"/>
    </row>
    <row r="36" spans="1:25" hidden="1">
      <c r="A36" s="55"/>
      <c r="B36" s="56"/>
      <c r="C36" s="57"/>
      <c r="D36" s="102"/>
      <c r="E36" s="103"/>
      <c r="F36" s="104"/>
      <c r="G36" s="61"/>
      <c r="H36" s="62"/>
      <c r="I36" s="102"/>
      <c r="J36" s="103"/>
      <c r="K36" s="104"/>
      <c r="L36" s="61"/>
      <c r="M36" s="62"/>
      <c r="N36" s="122"/>
      <c r="O36" s="104"/>
      <c r="P36" s="106"/>
      <c r="Q36" s="107"/>
      <c r="R36" s="99"/>
      <c r="U36" s="36"/>
      <c r="Y36" s="68"/>
    </row>
    <row r="37" spans="1:25" hidden="1">
      <c r="A37" s="55"/>
      <c r="B37" s="56"/>
      <c r="C37" s="57"/>
      <c r="D37" s="102"/>
      <c r="E37" s="103"/>
      <c r="F37" s="104"/>
      <c r="G37" s="61"/>
      <c r="H37" s="62"/>
      <c r="I37" s="102"/>
      <c r="J37" s="103"/>
      <c r="K37" s="104"/>
      <c r="L37" s="61"/>
      <c r="M37" s="62"/>
      <c r="N37" s="122"/>
      <c r="O37" s="104"/>
      <c r="P37" s="106"/>
      <c r="Q37" s="107"/>
      <c r="R37" s="99"/>
      <c r="U37" s="36"/>
    </row>
    <row r="38" spans="1:25" hidden="1">
      <c r="A38" s="55"/>
      <c r="B38" s="56"/>
      <c r="C38" s="57"/>
      <c r="D38" s="102"/>
      <c r="E38" s="103"/>
      <c r="F38" s="104"/>
      <c r="G38" s="61"/>
      <c r="H38" s="62"/>
      <c r="I38" s="102"/>
      <c r="J38" s="103"/>
      <c r="K38" s="104"/>
      <c r="L38" s="61"/>
      <c r="M38" s="62"/>
      <c r="N38" s="122"/>
      <c r="O38" s="104"/>
      <c r="P38" s="106"/>
      <c r="Q38" s="107"/>
      <c r="R38" s="99"/>
      <c r="U38" s="36"/>
    </row>
    <row r="39" spans="1:25" hidden="1">
      <c r="A39" s="55"/>
      <c r="B39" s="56"/>
      <c r="C39" s="57"/>
      <c r="D39" s="102"/>
      <c r="E39" s="103"/>
      <c r="F39" s="104"/>
      <c r="G39" s="61"/>
      <c r="H39" s="62"/>
      <c r="I39" s="102"/>
      <c r="J39" s="103"/>
      <c r="K39" s="104"/>
      <c r="L39" s="61"/>
      <c r="M39" s="62"/>
      <c r="N39" s="122"/>
      <c r="O39" s="104"/>
      <c r="P39" s="106"/>
      <c r="Q39" s="107"/>
      <c r="R39" s="99"/>
      <c r="U39" s="36"/>
    </row>
    <row r="40" spans="1:25" s="67" customFormat="1" hidden="1">
      <c r="A40" s="100"/>
      <c r="B40" s="101"/>
      <c r="C40" s="109"/>
      <c r="D40" s="110"/>
      <c r="E40" s="111"/>
      <c r="F40" s="112"/>
      <c r="G40" s="105"/>
      <c r="H40" s="62"/>
      <c r="I40" s="111"/>
      <c r="J40" s="111"/>
      <c r="K40" s="112"/>
      <c r="L40" s="105"/>
      <c r="M40" s="62"/>
      <c r="N40" s="110"/>
      <c r="O40" s="112"/>
      <c r="P40" s="113"/>
      <c r="Q40" s="107"/>
      <c r="R40" s="99"/>
      <c r="S40" s="36"/>
      <c r="T40" s="36"/>
      <c r="U40" s="36"/>
    </row>
    <row r="41" spans="1:25" s="67" customFormat="1" hidden="1">
      <c r="A41" s="100"/>
      <c r="B41" s="101"/>
      <c r="C41" s="109"/>
      <c r="D41" s="110"/>
      <c r="E41" s="111"/>
      <c r="F41" s="112"/>
      <c r="G41" s="105"/>
      <c r="H41" s="62"/>
      <c r="I41" s="110"/>
      <c r="J41" s="111"/>
      <c r="K41" s="112"/>
      <c r="L41" s="105"/>
      <c r="M41" s="62"/>
      <c r="N41" s="110"/>
      <c r="O41" s="112"/>
      <c r="P41" s="113"/>
      <c r="Q41" s="107"/>
      <c r="R41" s="99"/>
      <c r="S41" s="36"/>
      <c r="T41" s="36"/>
      <c r="U41" s="36"/>
    </row>
    <row r="42" spans="1:25" ht="19.5" thickBot="1">
      <c r="A42" s="123" t="s">
        <v>12</v>
      </c>
      <c r="B42" s="124"/>
      <c r="C42" s="124"/>
      <c r="D42" s="124">
        <f>D9+D16+D23+D30</f>
        <v>3655165.32</v>
      </c>
      <c r="E42" s="124">
        <f>E9+E16+E23+E30</f>
        <v>3008417.6399999997</v>
      </c>
      <c r="F42" s="124">
        <f>F9+F16+F23+F30</f>
        <v>646747.67999999993</v>
      </c>
      <c r="G42" s="124"/>
      <c r="H42" s="124"/>
      <c r="I42" s="124">
        <f>I9+I16+I23+I30</f>
        <v>3655165.32</v>
      </c>
      <c r="J42" s="124">
        <f>J9+J16+J23+J30</f>
        <v>3289648.7879999997</v>
      </c>
      <c r="K42" s="124">
        <f>K9+K16+K23+K30</f>
        <v>365516.53200000001</v>
      </c>
      <c r="L42" s="124"/>
      <c r="M42" s="124"/>
      <c r="N42" s="124"/>
      <c r="O42" s="124"/>
      <c r="P42" s="124"/>
      <c r="Q42" s="125">
        <f>K42-F42</f>
        <v>-281231.14799999993</v>
      </c>
      <c r="R42" s="126">
        <f>(K42-F42)/F42</f>
        <v>-0.43483905191588773</v>
      </c>
      <c r="S42" s="66"/>
      <c r="U42" s="36"/>
      <c r="Y42" s="127"/>
    </row>
    <row r="43" spans="1:25" ht="20.25">
      <c r="A43" s="20"/>
    </row>
    <row r="44" spans="1:25" ht="20.25">
      <c r="A44" s="21"/>
      <c r="N44" s="127"/>
    </row>
    <row r="45" spans="1:25" ht="20.25">
      <c r="A45" s="22"/>
    </row>
    <row r="46" spans="1:25" ht="20.25">
      <c r="A46" s="22"/>
    </row>
  </sheetData>
  <mergeCells count="27">
    <mergeCell ref="N25:N27"/>
    <mergeCell ref="O25:O27"/>
    <mergeCell ref="P25:P27"/>
    <mergeCell ref="N28:N30"/>
    <mergeCell ref="O28:O30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D1:H1"/>
    <mergeCell ref="I1:M1"/>
    <mergeCell ref="N1:R1"/>
    <mergeCell ref="B2:C2"/>
    <mergeCell ref="G2:H2"/>
    <mergeCell ref="L2:M2"/>
    <mergeCell ref="N2:O2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9AB5-7FA8-4559-90C7-1EF228B4AEF9}">
  <sheetPr>
    <tabColor theme="4"/>
  </sheetPr>
  <dimension ref="A1:Z46"/>
  <sheetViews>
    <sheetView showGridLines="0" topLeftCell="A3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7"/>
    <col min="2" max="2" width="12" style="37" customWidth="1"/>
    <col min="3" max="3" width="6.375" style="37" customWidth="1"/>
    <col min="4" max="6" width="12.75" style="37" customWidth="1"/>
    <col min="7" max="7" width="7.25" style="37" hidden="1" customWidth="1"/>
    <col min="8" max="8" width="6.375" style="37" hidden="1" customWidth="1"/>
    <col min="9" max="11" width="12.75" style="37" customWidth="1"/>
    <col min="12" max="13" width="6.375" style="37" hidden="1" customWidth="1"/>
    <col min="14" max="15" width="13.625" style="37" customWidth="1"/>
    <col min="16" max="16" width="18.375" style="37" customWidth="1"/>
    <col min="17" max="18" width="12.125" style="37" customWidth="1"/>
    <col min="19" max="19" width="8.125" style="36" customWidth="1"/>
    <col min="20" max="21" width="6.375" style="36" customWidth="1"/>
    <col min="22" max="24" width="6.375" style="37" customWidth="1"/>
    <col min="25" max="16384" width="6.375" style="37"/>
  </cols>
  <sheetData>
    <row r="1" spans="1:26" ht="18.75">
      <c r="A1" s="33"/>
      <c r="B1" s="34"/>
      <c r="C1" s="35"/>
      <c r="D1" s="194" t="s">
        <v>13</v>
      </c>
      <c r="E1" s="195"/>
      <c r="F1" s="195"/>
      <c r="G1" s="195"/>
      <c r="H1" s="196"/>
      <c r="I1" s="194" t="s">
        <v>14</v>
      </c>
      <c r="J1" s="195"/>
      <c r="K1" s="195"/>
      <c r="L1" s="195"/>
      <c r="M1" s="196"/>
      <c r="N1" s="194" t="s">
        <v>1</v>
      </c>
      <c r="O1" s="195"/>
      <c r="P1" s="195"/>
      <c r="Q1" s="195"/>
      <c r="R1" s="196"/>
    </row>
    <row r="2" spans="1:26">
      <c r="A2" s="38"/>
      <c r="B2" s="197" t="s">
        <v>2</v>
      </c>
      <c r="C2" s="198"/>
      <c r="D2" s="39" t="s">
        <v>17</v>
      </c>
      <c r="E2" s="40" t="s">
        <v>15</v>
      </c>
      <c r="F2" s="41" t="s">
        <v>16</v>
      </c>
      <c r="G2" s="199" t="s">
        <v>4</v>
      </c>
      <c r="H2" s="200"/>
      <c r="I2" s="39" t="s">
        <v>17</v>
      </c>
      <c r="J2" s="40" t="s">
        <v>15</v>
      </c>
      <c r="K2" s="41" t="s">
        <v>16</v>
      </c>
      <c r="L2" s="199" t="s">
        <v>4</v>
      </c>
      <c r="M2" s="200"/>
      <c r="N2" s="201" t="s">
        <v>16</v>
      </c>
      <c r="O2" s="202"/>
      <c r="P2" s="42" t="s">
        <v>0</v>
      </c>
      <c r="Q2" s="41" t="s">
        <v>24</v>
      </c>
      <c r="R2" s="43" t="s">
        <v>5</v>
      </c>
    </row>
    <row r="3" spans="1:26">
      <c r="A3" s="44" t="s">
        <v>18</v>
      </c>
      <c r="B3" s="45"/>
      <c r="C3" s="46"/>
      <c r="D3" s="47"/>
      <c r="E3" s="48"/>
      <c r="F3" s="49"/>
      <c r="G3" s="49" t="s">
        <v>6</v>
      </c>
      <c r="H3" s="46" t="s">
        <v>7</v>
      </c>
      <c r="I3" s="50"/>
      <c r="J3" s="51"/>
      <c r="K3" s="45"/>
      <c r="L3" s="49" t="s">
        <v>6</v>
      </c>
      <c r="M3" s="46" t="s">
        <v>7</v>
      </c>
      <c r="N3" s="52"/>
      <c r="O3" s="45"/>
      <c r="P3" s="53"/>
      <c r="Q3" s="53"/>
      <c r="R3" s="54"/>
    </row>
    <row r="4" spans="1:26">
      <c r="A4" s="55" t="s">
        <v>3</v>
      </c>
      <c r="B4" s="56"/>
      <c r="C4" s="57">
        <v>8</v>
      </c>
      <c r="D4" s="58">
        <v>694.28</v>
      </c>
      <c r="E4" s="59">
        <f>D4-F4</f>
        <v>606.80974563999996</v>
      </c>
      <c r="F4" s="60">
        <v>87.470254360000013</v>
      </c>
      <c r="G4" s="61">
        <f t="shared" ref="G4:G9" si="0">E4/D4</f>
        <v>0.87401299999999993</v>
      </c>
      <c r="H4" s="62">
        <f t="shared" ref="H4:H9" si="1">F4/D4</f>
        <v>0.12598700000000002</v>
      </c>
      <c r="I4" s="58">
        <v>694.28</v>
      </c>
      <c r="J4" s="59">
        <f>I4-K4</f>
        <v>624.85199999999998</v>
      </c>
      <c r="K4" s="60">
        <f>(I4*O4)</f>
        <v>69.427999999999997</v>
      </c>
      <c r="L4" s="61">
        <f t="shared" ref="L4:L9" si="2">J4/I4</f>
        <v>0.9</v>
      </c>
      <c r="M4" s="62">
        <f t="shared" ref="M4:M9" si="3">K4/I4</f>
        <v>0.1</v>
      </c>
      <c r="N4" s="207" t="s">
        <v>22</v>
      </c>
      <c r="O4" s="209">
        <f>T4</f>
        <v>0.1</v>
      </c>
      <c r="P4" s="211"/>
      <c r="Q4" s="63">
        <f>K4-F4</f>
        <v>-18.042254360000015</v>
      </c>
      <c r="R4" s="64">
        <f>(K4-F4)/F4</f>
        <v>-0.20626731329422893</v>
      </c>
      <c r="S4" s="65">
        <v>100</v>
      </c>
      <c r="T4" s="66">
        <f>S4/1000</f>
        <v>0.1</v>
      </c>
      <c r="V4" s="67"/>
      <c r="W4" s="67"/>
      <c r="Y4" s="68"/>
      <c r="Z4" s="68"/>
    </row>
    <row r="5" spans="1:26">
      <c r="A5" s="55" t="s">
        <v>8</v>
      </c>
      <c r="B5" s="56"/>
      <c r="C5" s="57">
        <v>0</v>
      </c>
      <c r="D5" s="58">
        <v>1458.27</v>
      </c>
      <c r="E5" s="59">
        <f>D5-F5</f>
        <v>1203.6998528399999</v>
      </c>
      <c r="F5" s="60">
        <v>254.57014716000003</v>
      </c>
      <c r="G5" s="61">
        <f t="shared" si="0"/>
        <v>0.82543003205167764</v>
      </c>
      <c r="H5" s="62">
        <f t="shared" si="1"/>
        <v>0.17456996794832236</v>
      </c>
      <c r="I5" s="58">
        <v>1458.27</v>
      </c>
      <c r="J5" s="59">
        <f t="shared" ref="J5:J7" si="4">I5-K5</f>
        <v>1312.443</v>
      </c>
      <c r="K5" s="60">
        <f>((I5-$I$4)*O$7)+K$4</f>
        <v>145.827</v>
      </c>
      <c r="L5" s="61">
        <f t="shared" si="2"/>
        <v>0.9</v>
      </c>
      <c r="M5" s="62">
        <f t="shared" si="3"/>
        <v>0.1</v>
      </c>
      <c r="N5" s="203"/>
      <c r="O5" s="205"/>
      <c r="P5" s="212"/>
      <c r="Q5" s="63">
        <f t="shared" ref="Q5:Q7" si="5">K5-F5</f>
        <v>-108.74314716000004</v>
      </c>
      <c r="R5" s="64">
        <f>(K5-F5)/F5</f>
        <v>-0.42716378323674303</v>
      </c>
      <c r="S5" s="65">
        <v>100</v>
      </c>
      <c r="T5" s="66">
        <f>S5/1000</f>
        <v>0.1</v>
      </c>
      <c r="V5" s="67"/>
      <c r="W5" s="67"/>
      <c r="Y5" s="68"/>
      <c r="Z5" s="68"/>
    </row>
    <row r="6" spans="1:26">
      <c r="A6" s="55" t="s">
        <v>9</v>
      </c>
      <c r="B6" s="56"/>
      <c r="C6" s="57">
        <v>1</v>
      </c>
      <c r="D6" s="58">
        <v>1249.96</v>
      </c>
      <c r="E6" s="59">
        <f>D6-F6</f>
        <v>1040.9514160399999</v>
      </c>
      <c r="F6" s="60">
        <v>209.00858396000012</v>
      </c>
      <c r="G6" s="61">
        <f t="shared" si="0"/>
        <v>0.83278778204102522</v>
      </c>
      <c r="H6" s="62">
        <f t="shared" si="1"/>
        <v>0.16721221795897478</v>
      </c>
      <c r="I6" s="58">
        <v>1249.96</v>
      </c>
      <c r="J6" s="59">
        <f t="shared" si="4"/>
        <v>1124.9639999999999</v>
      </c>
      <c r="K6" s="60">
        <f t="shared" ref="K6:K7" si="6">((I6-$I$4)*O$7)+K$4</f>
        <v>124.99600000000001</v>
      </c>
      <c r="L6" s="61">
        <f t="shared" si="2"/>
        <v>0.89999999999999991</v>
      </c>
      <c r="M6" s="62">
        <f t="shared" si="3"/>
        <v>0.1</v>
      </c>
      <c r="N6" s="208"/>
      <c r="O6" s="210"/>
      <c r="P6" s="212"/>
      <c r="Q6" s="63">
        <f t="shared" si="5"/>
        <v>-84.012583960000114</v>
      </c>
      <c r="R6" s="64">
        <f t="shared" ref="R6:R7" si="7">(K6-F6)/F6</f>
        <v>-0.40195757690066147</v>
      </c>
      <c r="S6" s="69"/>
      <c r="T6" s="70"/>
      <c r="V6" s="67"/>
      <c r="W6" s="67"/>
      <c r="Y6" s="68"/>
      <c r="Z6" s="68"/>
    </row>
    <row r="7" spans="1:26">
      <c r="A7" s="55" t="s">
        <v>10</v>
      </c>
      <c r="B7" s="56"/>
      <c r="C7" s="57">
        <v>12</v>
      </c>
      <c r="D7" s="58">
        <v>2013.84</v>
      </c>
      <c r="E7" s="59">
        <f>D7-F7</f>
        <v>1637.7555824399997</v>
      </c>
      <c r="F7" s="60">
        <v>376.08441756000025</v>
      </c>
      <c r="G7" s="61">
        <f t="shared" si="0"/>
        <v>0.81325010052437119</v>
      </c>
      <c r="H7" s="62">
        <f t="shared" si="1"/>
        <v>0.18674989947562878</v>
      </c>
      <c r="I7" s="58">
        <v>2013.84</v>
      </c>
      <c r="J7" s="59">
        <f t="shared" si="4"/>
        <v>1812.4559999999999</v>
      </c>
      <c r="K7" s="60">
        <f t="shared" si="6"/>
        <v>201.38399999999999</v>
      </c>
      <c r="L7" s="61">
        <f t="shared" si="2"/>
        <v>0.9</v>
      </c>
      <c r="M7" s="62">
        <f t="shared" si="3"/>
        <v>9.9999999999999992E-2</v>
      </c>
      <c r="N7" s="203" t="s">
        <v>23</v>
      </c>
      <c r="O7" s="205">
        <f>T5</f>
        <v>0.1</v>
      </c>
      <c r="P7" s="71"/>
      <c r="Q7" s="63">
        <f t="shared" si="5"/>
        <v>-174.70041756000026</v>
      </c>
      <c r="R7" s="64">
        <f t="shared" si="7"/>
        <v>-0.4645244774921542</v>
      </c>
      <c r="S7" s="69"/>
      <c r="T7" s="70"/>
      <c r="V7" s="67"/>
      <c r="W7" s="67"/>
      <c r="Y7" s="68"/>
      <c r="Z7" s="68"/>
    </row>
    <row r="8" spans="1:26">
      <c r="A8" s="72" t="s">
        <v>11</v>
      </c>
      <c r="B8" s="56"/>
      <c r="C8" s="73">
        <f>SUM(C4:C7)</f>
        <v>21</v>
      </c>
      <c r="D8" s="74">
        <f>(D4*$C4)+(D5*$C5)+(D6*$C6)+(D7*$C7)</f>
        <v>30970.28</v>
      </c>
      <c r="E8" s="75">
        <f>(E4*$C4)+(E5*$C5)+(E6*$C6)+(E7*$C7)</f>
        <v>25548.496370439996</v>
      </c>
      <c r="F8" s="76">
        <f>(F4*$C4)+(F5*$C5)+(F6*$C6)+(F7*$C7)</f>
        <v>5421.7836295600027</v>
      </c>
      <c r="G8" s="61">
        <f t="shared" si="0"/>
        <v>0.82493591825582457</v>
      </c>
      <c r="H8" s="62">
        <f t="shared" si="1"/>
        <v>0.17506408174417548</v>
      </c>
      <c r="I8" s="74">
        <f>(I4*$C4)+(I5*$C5)+(I6*$C6)+(I7*$C7)</f>
        <v>30970.28</v>
      </c>
      <c r="J8" s="75">
        <f>(J4*$C4)+(J5*$C5)+(J6*$C6)+(J7*$C7)</f>
        <v>27873.251999999997</v>
      </c>
      <c r="K8" s="76">
        <f>(K4*$C4)+(K5*$C5)+(K6*$C6)+(K7*$C7)</f>
        <v>3097.0279999999998</v>
      </c>
      <c r="L8" s="61">
        <f t="shared" si="2"/>
        <v>0.89999999999999991</v>
      </c>
      <c r="M8" s="62">
        <f t="shared" si="3"/>
        <v>9.9999999999999992E-2</v>
      </c>
      <c r="N8" s="203"/>
      <c r="O8" s="205"/>
      <c r="P8" s="77"/>
      <c r="Q8" s="77">
        <f>(Q4*$C4)+(Q5*$C5)+(Q6*$C6)+(Q7*$C7)</f>
        <v>-2324.7556295600034</v>
      </c>
      <c r="R8" s="78"/>
      <c r="S8" s="69"/>
      <c r="T8" s="79"/>
      <c r="U8" s="79"/>
      <c r="V8" s="80"/>
      <c r="W8" s="80"/>
      <c r="X8" s="80"/>
      <c r="Y8" s="80"/>
    </row>
    <row r="9" spans="1:26">
      <c r="A9" s="72" t="s">
        <v>12</v>
      </c>
      <c r="B9" s="81"/>
      <c r="C9" s="82"/>
      <c r="D9" s="74">
        <f>D8*12</f>
        <v>371643.36</v>
      </c>
      <c r="E9" s="75">
        <f>E8*12</f>
        <v>306581.95644527994</v>
      </c>
      <c r="F9" s="76">
        <f>F8*12</f>
        <v>65061.403554720033</v>
      </c>
      <c r="G9" s="61">
        <f t="shared" si="0"/>
        <v>0.82493591825582446</v>
      </c>
      <c r="H9" s="62">
        <f t="shared" si="1"/>
        <v>0.17506408174417548</v>
      </c>
      <c r="I9" s="74">
        <f>I8*12</f>
        <v>371643.36</v>
      </c>
      <c r="J9" s="75">
        <f>J8*12</f>
        <v>334479.02399999998</v>
      </c>
      <c r="K9" s="76">
        <f>K8*12</f>
        <v>37164.335999999996</v>
      </c>
      <c r="L9" s="61">
        <f t="shared" si="2"/>
        <v>0.9</v>
      </c>
      <c r="M9" s="62">
        <f t="shared" si="3"/>
        <v>9.9999999999999992E-2</v>
      </c>
      <c r="N9" s="204"/>
      <c r="O9" s="206"/>
      <c r="P9" s="77"/>
      <c r="Q9" s="77">
        <f>Q8*12</f>
        <v>-27897.067554720041</v>
      </c>
      <c r="R9" s="83"/>
      <c r="S9" s="69"/>
      <c r="T9" s="79"/>
      <c r="U9" s="79"/>
      <c r="V9" s="80"/>
      <c r="W9" s="80"/>
      <c r="X9" s="80"/>
      <c r="Y9" s="80"/>
    </row>
    <row r="10" spans="1:26">
      <c r="A10" s="84" t="s">
        <v>19</v>
      </c>
      <c r="B10" s="85"/>
      <c r="C10" s="86"/>
      <c r="D10" s="87"/>
      <c r="E10" s="88"/>
      <c r="F10" s="89"/>
      <c r="G10" s="90"/>
      <c r="H10" s="91"/>
      <c r="I10" s="92"/>
      <c r="J10" s="88"/>
      <c r="K10" s="89"/>
      <c r="L10" s="90"/>
      <c r="M10" s="91"/>
      <c r="N10" s="93"/>
      <c r="O10" s="94"/>
      <c r="P10" s="95"/>
      <c r="Q10" s="96"/>
      <c r="R10" s="97"/>
      <c r="S10" s="69"/>
    </row>
    <row r="11" spans="1:26">
      <c r="A11" s="55" t="s">
        <v>3</v>
      </c>
      <c r="B11" s="56"/>
      <c r="C11" s="57">
        <v>0</v>
      </c>
      <c r="D11" s="58">
        <f>D4</f>
        <v>694.28</v>
      </c>
      <c r="E11" s="59">
        <f>D11-F11</f>
        <v>455.11</v>
      </c>
      <c r="F11" s="60">
        <v>239.17</v>
      </c>
      <c r="G11" s="61">
        <f>E11/D11</f>
        <v>0.65551362562654836</v>
      </c>
      <c r="H11" s="62">
        <f>F11/D11</f>
        <v>0.34448637437345164</v>
      </c>
      <c r="I11" s="58">
        <f>I4</f>
        <v>694.28</v>
      </c>
      <c r="J11" s="59">
        <f>I11-K11</f>
        <v>455.44767999999999</v>
      </c>
      <c r="K11" s="60">
        <f>(I11*O11)</f>
        <v>238.83231999999998</v>
      </c>
      <c r="L11" s="61">
        <f t="shared" ref="L11:L14" si="8">J11/I11</f>
        <v>0.65600000000000003</v>
      </c>
      <c r="M11" s="62">
        <f t="shared" ref="M11:M14" si="9">K11/I11</f>
        <v>0.34399999999999997</v>
      </c>
      <c r="N11" s="207" t="s">
        <v>22</v>
      </c>
      <c r="O11" s="209">
        <f>T11</f>
        <v>0.34399999999999997</v>
      </c>
      <c r="P11" s="211"/>
      <c r="Q11" s="63">
        <f>K11-F11</f>
        <v>-0.33768000000000598</v>
      </c>
      <c r="R11" s="64">
        <f>(K11-F11)/F11</f>
        <v>-1.4118827612158967E-3</v>
      </c>
      <c r="S11" s="65">
        <v>344</v>
      </c>
      <c r="T11" s="66">
        <f>S11/1000</f>
        <v>0.34399999999999997</v>
      </c>
      <c r="W11" s="68"/>
      <c r="Z11" s="68"/>
    </row>
    <row r="12" spans="1:26">
      <c r="A12" s="55" t="s">
        <v>8</v>
      </c>
      <c r="B12" s="56"/>
      <c r="C12" s="57">
        <v>0</v>
      </c>
      <c r="D12" s="58">
        <f t="shared" ref="D12:D14" si="10">D5</f>
        <v>1458.27</v>
      </c>
      <c r="E12" s="59">
        <f t="shared" ref="E12:E14" si="11">D12-F12</f>
        <v>955.91</v>
      </c>
      <c r="F12" s="60">
        <v>502.36</v>
      </c>
      <c r="G12" s="61">
        <f>E12/D12</f>
        <v>0.65550961070309333</v>
      </c>
      <c r="H12" s="62">
        <f>F12/D12</f>
        <v>0.34449038929690662</v>
      </c>
      <c r="I12" s="58">
        <f t="shared" ref="I12:I14" si="12">I5</f>
        <v>1458.27</v>
      </c>
      <c r="J12" s="59">
        <f>I12-K12</f>
        <v>955.86113</v>
      </c>
      <c r="K12" s="60">
        <f>((I12-$I$11)*O$14)+K$11</f>
        <v>502.40886999999998</v>
      </c>
      <c r="L12" s="61">
        <f t="shared" si="8"/>
        <v>0.65547609839055865</v>
      </c>
      <c r="M12" s="62">
        <f t="shared" si="9"/>
        <v>0.3445239016094413</v>
      </c>
      <c r="N12" s="203"/>
      <c r="O12" s="205"/>
      <c r="P12" s="212"/>
      <c r="Q12" s="63">
        <f t="shared" ref="Q12:Q14" si="13">K12-F12</f>
        <v>4.886999999996533E-2</v>
      </c>
      <c r="R12" s="64">
        <f>(K12-F12)/F12</f>
        <v>9.7280834461273454E-5</v>
      </c>
      <c r="S12" s="65">
        <v>345</v>
      </c>
      <c r="T12" s="66">
        <f>S12/1000</f>
        <v>0.34499999999999997</v>
      </c>
      <c r="Z12" s="68"/>
    </row>
    <row r="13" spans="1:26">
      <c r="A13" s="55" t="s">
        <v>9</v>
      </c>
      <c r="B13" s="56"/>
      <c r="C13" s="57">
        <v>0</v>
      </c>
      <c r="D13" s="58">
        <f t="shared" si="10"/>
        <v>1249.96</v>
      </c>
      <c r="E13" s="59">
        <f t="shared" si="11"/>
        <v>819.40000000000009</v>
      </c>
      <c r="F13" s="60">
        <v>430.56</v>
      </c>
      <c r="G13" s="61">
        <f>E13/D13</f>
        <v>0.65554097731127403</v>
      </c>
      <c r="H13" s="62">
        <f>F13/D13</f>
        <v>0.34445902268872602</v>
      </c>
      <c r="I13" s="58">
        <f t="shared" si="12"/>
        <v>1249.96</v>
      </c>
      <c r="J13" s="59">
        <f t="shared" ref="J13:J14" si="14">I13-K13</f>
        <v>819.41808000000003</v>
      </c>
      <c r="K13" s="60">
        <f t="shared" ref="K13:K14" si="15">((I13-$I$11)*O$14)+K$11</f>
        <v>430.54192</v>
      </c>
      <c r="L13" s="61">
        <f t="shared" si="8"/>
        <v>0.65555544177413683</v>
      </c>
      <c r="M13" s="62">
        <f t="shared" si="9"/>
        <v>0.34444455822586323</v>
      </c>
      <c r="N13" s="208"/>
      <c r="O13" s="210"/>
      <c r="P13" s="212"/>
      <c r="Q13" s="63">
        <f t="shared" si="13"/>
        <v>-1.8079999999997654E-2</v>
      </c>
      <c r="R13" s="64">
        <f t="shared" ref="R13:R14" si="16">(K13-F13)/F13</f>
        <v>-4.1991824600514802E-5</v>
      </c>
      <c r="S13" s="69"/>
      <c r="T13" s="70"/>
      <c r="Z13" s="68"/>
    </row>
    <row r="14" spans="1:26">
      <c r="A14" s="55" t="s">
        <v>10</v>
      </c>
      <c r="B14" s="56"/>
      <c r="C14" s="57">
        <v>0</v>
      </c>
      <c r="D14" s="58">
        <f t="shared" si="10"/>
        <v>2013.84</v>
      </c>
      <c r="E14" s="59">
        <f t="shared" si="11"/>
        <v>1320.1</v>
      </c>
      <c r="F14" s="60">
        <v>693.74</v>
      </c>
      <c r="G14" s="61">
        <f>E14/D14</f>
        <v>0.65551384419814884</v>
      </c>
      <c r="H14" s="62">
        <f>F14/D14</f>
        <v>0.34448615580185121</v>
      </c>
      <c r="I14" s="58">
        <f t="shared" si="12"/>
        <v>2013.84</v>
      </c>
      <c r="J14" s="59">
        <f t="shared" si="14"/>
        <v>1319.7594799999999</v>
      </c>
      <c r="K14" s="60">
        <f t="shared" si="15"/>
        <v>694.08051999999998</v>
      </c>
      <c r="L14" s="61">
        <f t="shared" si="8"/>
        <v>0.6553447543002423</v>
      </c>
      <c r="M14" s="62">
        <f t="shared" si="9"/>
        <v>0.3446552456997577</v>
      </c>
      <c r="N14" s="203" t="s">
        <v>23</v>
      </c>
      <c r="O14" s="205">
        <f>T12</f>
        <v>0.34499999999999997</v>
      </c>
      <c r="P14" s="71"/>
      <c r="Q14" s="63">
        <f t="shared" si="13"/>
        <v>0.34051999999996951</v>
      </c>
      <c r="R14" s="64">
        <f t="shared" si="16"/>
        <v>4.9084671490755836E-4</v>
      </c>
      <c r="S14" s="69"/>
      <c r="T14" s="70"/>
      <c r="Y14" s="68"/>
      <c r="Z14" s="68"/>
    </row>
    <row r="15" spans="1:26">
      <c r="A15" s="72" t="s">
        <v>11</v>
      </c>
      <c r="B15" s="56"/>
      <c r="C15" s="73">
        <f>SUM(C11:C14)</f>
        <v>0</v>
      </c>
      <c r="D15" s="74">
        <f>(D11*$C11)+(D12*$C12)+(D13*$C13)+(D14*$C14)</f>
        <v>0</v>
      </c>
      <c r="E15" s="75">
        <f>(E11*$C11)+(E12*$C12)+(E13*$C13)+(E14*$C14)</f>
        <v>0</v>
      </c>
      <c r="F15" s="76">
        <f>(F11*$C11)+(F12*$C12)+(F13*$C13)+(F14*$C14)</f>
        <v>0</v>
      </c>
      <c r="G15" s="61" t="str">
        <f>IFERROR(E15/D15,"0%")</f>
        <v>0%</v>
      </c>
      <c r="H15" s="62" t="str">
        <f>IFERROR(F15/E15,"0%")</f>
        <v>0%</v>
      </c>
      <c r="I15" s="74">
        <f>(I11*$C11)+(I12*$C12)+(I13*$C13)+(I14*$C14)</f>
        <v>0</v>
      </c>
      <c r="J15" s="75">
        <f>(J11*$C11)+(J12*$C12)+(J13*$C13)+(J14*$C14)</f>
        <v>0</v>
      </c>
      <c r="K15" s="76">
        <f>(K11*$C11)+(K12*$C12)+(K13*$C13)+(K14*$C14)</f>
        <v>0</v>
      </c>
      <c r="L15" s="61" t="str">
        <f>IFERROR(J15/I15,"0%")</f>
        <v>0%</v>
      </c>
      <c r="M15" s="62" t="str">
        <f>IFERROR(K15/J15,"0%")</f>
        <v>0%</v>
      </c>
      <c r="N15" s="203"/>
      <c r="O15" s="205"/>
      <c r="P15" s="77"/>
      <c r="Q15" s="77">
        <f>(Q11*$C11)+(Q12*$C12)+(Q13*$C13)+(Q14*$C14)</f>
        <v>0</v>
      </c>
      <c r="R15" s="83"/>
      <c r="S15" s="69"/>
      <c r="T15" s="79"/>
      <c r="U15" s="79"/>
      <c r="V15" s="80"/>
      <c r="W15" s="80"/>
      <c r="Y15" s="80"/>
    </row>
    <row r="16" spans="1:26">
      <c r="A16" s="72" t="s">
        <v>12</v>
      </c>
      <c r="B16" s="81"/>
      <c r="C16" s="82"/>
      <c r="D16" s="74">
        <f>D15*12</f>
        <v>0</v>
      </c>
      <c r="E16" s="75">
        <f>E15*12</f>
        <v>0</v>
      </c>
      <c r="F16" s="76">
        <f>F15*12</f>
        <v>0</v>
      </c>
      <c r="G16" s="61" t="str">
        <f>IFERROR(E16/D16,"0%")</f>
        <v>0%</v>
      </c>
      <c r="H16" s="62" t="str">
        <f>IFERROR(F16/E16,"0%")</f>
        <v>0%</v>
      </c>
      <c r="I16" s="74">
        <f>I15*12</f>
        <v>0</v>
      </c>
      <c r="J16" s="98">
        <f>J15*12</f>
        <v>0</v>
      </c>
      <c r="K16" s="76">
        <f>K15*12</f>
        <v>0</v>
      </c>
      <c r="L16" s="61" t="str">
        <f>IFERROR(J16/I16,"0%")</f>
        <v>0%</v>
      </c>
      <c r="M16" s="62" t="str">
        <f>IFERROR(K16/J16,"0%")</f>
        <v>0%</v>
      </c>
      <c r="N16" s="204"/>
      <c r="O16" s="206"/>
      <c r="P16" s="77"/>
      <c r="Q16" s="77">
        <f>Q15*12</f>
        <v>0</v>
      </c>
      <c r="R16" s="83"/>
      <c r="S16" s="79"/>
      <c r="T16" s="79"/>
      <c r="U16" s="79"/>
      <c r="V16" s="80"/>
      <c r="W16" s="80"/>
      <c r="X16" s="80"/>
      <c r="Y16" s="80"/>
    </row>
    <row r="17" spans="1:26">
      <c r="A17" s="84" t="s">
        <v>20</v>
      </c>
      <c r="B17" s="85"/>
      <c r="C17" s="86"/>
      <c r="D17" s="87"/>
      <c r="E17" s="88"/>
      <c r="F17" s="89"/>
      <c r="G17" s="90"/>
      <c r="H17" s="91"/>
      <c r="I17" s="92"/>
      <c r="J17" s="88"/>
      <c r="K17" s="89"/>
      <c r="L17" s="90"/>
      <c r="M17" s="91"/>
      <c r="N17" s="93"/>
      <c r="O17" s="94"/>
      <c r="P17" s="95"/>
      <c r="Q17" s="96"/>
      <c r="R17" s="97"/>
      <c r="S17" s="69"/>
    </row>
    <row r="18" spans="1:26">
      <c r="A18" s="55" t="s">
        <v>3</v>
      </c>
      <c r="B18" s="56"/>
      <c r="C18" s="57">
        <v>0</v>
      </c>
      <c r="D18" s="58">
        <f>D4</f>
        <v>694.28</v>
      </c>
      <c r="E18" s="59">
        <f>D18-F18</f>
        <v>373.59</v>
      </c>
      <c r="F18" s="60">
        <v>320.69</v>
      </c>
      <c r="G18" s="61">
        <f>E18/D18</f>
        <v>0.53809702137466153</v>
      </c>
      <c r="H18" s="62">
        <f>F18/D18</f>
        <v>0.46190297862533847</v>
      </c>
      <c r="I18" s="58">
        <f>I4</f>
        <v>694.28</v>
      </c>
      <c r="J18" s="59">
        <f>I18-K18</f>
        <v>373.52263999999997</v>
      </c>
      <c r="K18" s="60">
        <f>(I18*O18)</f>
        <v>320.75736000000001</v>
      </c>
      <c r="L18" s="61">
        <f t="shared" ref="L18:L21" si="17">J18/I18</f>
        <v>0.53799999999999992</v>
      </c>
      <c r="M18" s="62">
        <f t="shared" ref="M18:M21" si="18">K18/I18</f>
        <v>0.46200000000000002</v>
      </c>
      <c r="N18" s="207" t="s">
        <v>22</v>
      </c>
      <c r="O18" s="209">
        <f>T18</f>
        <v>0.46200000000000002</v>
      </c>
      <c r="P18" s="211"/>
      <c r="Q18" s="63">
        <f>K18-F18</f>
        <v>6.7360000000007858E-2</v>
      </c>
      <c r="R18" s="64">
        <f>(K18-F18)/F18</f>
        <v>2.100470859708998E-4</v>
      </c>
      <c r="S18" s="65">
        <v>462</v>
      </c>
      <c r="T18" s="66">
        <f>S18/1000</f>
        <v>0.46200000000000002</v>
      </c>
      <c r="Y18" s="68"/>
      <c r="Z18" s="68"/>
    </row>
    <row r="19" spans="1:26">
      <c r="A19" s="55" t="s">
        <v>8</v>
      </c>
      <c r="B19" s="56"/>
      <c r="C19" s="57">
        <v>0</v>
      </c>
      <c r="D19" s="58">
        <f t="shared" ref="D19:D21" si="19">D5</f>
        <v>1458.27</v>
      </c>
      <c r="E19" s="59">
        <f t="shared" ref="E19:E21" si="20">D19-F19</f>
        <v>880.89</v>
      </c>
      <c r="F19" s="60">
        <v>577.38</v>
      </c>
      <c r="G19" s="61">
        <f>E19/D19</f>
        <v>0.6040650908268016</v>
      </c>
      <c r="H19" s="62">
        <f>F19/D19</f>
        <v>0.3959349091731984</v>
      </c>
      <c r="I19" s="58">
        <f t="shared" ref="I19:I21" si="21">I5</f>
        <v>1458.27</v>
      </c>
      <c r="J19" s="59">
        <f t="shared" ref="J19:J21" si="22">I19-K19</f>
        <v>784.54926</v>
      </c>
      <c r="K19" s="60">
        <f>((I19-$I$18)*O$21)+K$18</f>
        <v>673.72073999999998</v>
      </c>
      <c r="L19" s="61">
        <f t="shared" si="17"/>
        <v>0.53800000000000003</v>
      </c>
      <c r="M19" s="62">
        <f t="shared" si="18"/>
        <v>0.46199999999999997</v>
      </c>
      <c r="N19" s="203"/>
      <c r="O19" s="205"/>
      <c r="P19" s="212"/>
      <c r="Q19" s="63">
        <f t="shared" ref="Q19:Q21" si="23">K19-F19</f>
        <v>96.340739999999983</v>
      </c>
      <c r="R19" s="64">
        <f>(K19-F19)/F19</f>
        <v>0.16685846409643559</v>
      </c>
      <c r="S19" s="65">
        <v>462</v>
      </c>
      <c r="T19" s="66">
        <f>S19/1000</f>
        <v>0.46200000000000002</v>
      </c>
      <c r="Y19" s="68"/>
      <c r="Z19" s="68"/>
    </row>
    <row r="20" spans="1:26">
      <c r="A20" s="55" t="s">
        <v>9</v>
      </c>
      <c r="B20" s="56"/>
      <c r="C20" s="57">
        <v>0</v>
      </c>
      <c r="D20" s="58">
        <f t="shared" si="19"/>
        <v>1249.96</v>
      </c>
      <c r="E20" s="59">
        <f t="shared" si="20"/>
        <v>576.32000000000005</v>
      </c>
      <c r="F20" s="60">
        <v>673.64</v>
      </c>
      <c r="G20" s="61">
        <f>E20/D20</f>
        <v>0.46107075426413646</v>
      </c>
      <c r="H20" s="62">
        <f>F20/D20</f>
        <v>0.53892924573586354</v>
      </c>
      <c r="I20" s="58">
        <f t="shared" si="21"/>
        <v>1249.96</v>
      </c>
      <c r="J20" s="59">
        <f t="shared" si="22"/>
        <v>672.47847999999999</v>
      </c>
      <c r="K20" s="60">
        <f>((I20-$I$18)*O$21)+K$18</f>
        <v>577.48152000000005</v>
      </c>
      <c r="L20" s="61">
        <f t="shared" si="17"/>
        <v>0.53799999999999992</v>
      </c>
      <c r="M20" s="62">
        <f t="shared" si="18"/>
        <v>0.46200000000000002</v>
      </c>
      <c r="N20" s="208"/>
      <c r="O20" s="210"/>
      <c r="P20" s="212"/>
      <c r="Q20" s="63">
        <f t="shared" si="23"/>
        <v>-96.15847999999994</v>
      </c>
      <c r="R20" s="64">
        <f t="shared" ref="R20:R21" si="24">(K20-F20)/F20</f>
        <v>-0.14274461136512076</v>
      </c>
      <c r="S20" s="69"/>
      <c r="T20" s="70"/>
      <c r="Y20" s="68"/>
      <c r="Z20" s="68"/>
    </row>
    <row r="21" spans="1:26">
      <c r="A21" s="55" t="s">
        <v>10</v>
      </c>
      <c r="B21" s="56"/>
      <c r="C21" s="57">
        <v>0</v>
      </c>
      <c r="D21" s="58">
        <f t="shared" si="19"/>
        <v>2013.84</v>
      </c>
      <c r="E21" s="59">
        <f t="shared" si="20"/>
        <v>1083.55</v>
      </c>
      <c r="F21" s="60">
        <v>930.29</v>
      </c>
      <c r="G21" s="61">
        <f>E21/D21</f>
        <v>0.5380516823580821</v>
      </c>
      <c r="H21" s="62">
        <f>F21/D21</f>
        <v>0.4619483176419179</v>
      </c>
      <c r="I21" s="58">
        <f t="shared" si="21"/>
        <v>2013.84</v>
      </c>
      <c r="J21" s="59">
        <f t="shared" si="22"/>
        <v>1083.4459199999999</v>
      </c>
      <c r="K21" s="60">
        <f>((I21-$I$18)*O$21)+K$18</f>
        <v>930.39408000000003</v>
      </c>
      <c r="L21" s="61">
        <f t="shared" si="17"/>
        <v>0.53799999999999992</v>
      </c>
      <c r="M21" s="62">
        <f t="shared" si="18"/>
        <v>0.46200000000000002</v>
      </c>
      <c r="N21" s="203" t="s">
        <v>23</v>
      </c>
      <c r="O21" s="205">
        <f>T19</f>
        <v>0.46200000000000002</v>
      </c>
      <c r="P21" s="71"/>
      <c r="Q21" s="63">
        <f t="shared" si="23"/>
        <v>0.10408000000006723</v>
      </c>
      <c r="R21" s="64">
        <f t="shared" si="24"/>
        <v>1.1187909146617424E-4</v>
      </c>
      <c r="S21" s="69"/>
      <c r="T21" s="70"/>
      <c r="Y21" s="68"/>
      <c r="Z21" s="68"/>
    </row>
    <row r="22" spans="1:26">
      <c r="A22" s="72" t="s">
        <v>11</v>
      </c>
      <c r="B22" s="56"/>
      <c r="C22" s="73">
        <f>SUM(C18:C21)</f>
        <v>0</v>
      </c>
      <c r="D22" s="74">
        <f>(D18*$C18)+(D19*$C19)+(D20*$C20)+(D21*$C21)</f>
        <v>0</v>
      </c>
      <c r="E22" s="75">
        <f>(E18*$C18)+(E19*$C19)+(E20*$C20)+(E21*$C21)</f>
        <v>0</v>
      </c>
      <c r="F22" s="76">
        <f>(F18*$C18)+(F19*$C19)+(F20*$C20)+(F21*$C21)</f>
        <v>0</v>
      </c>
      <c r="G22" s="61" t="str">
        <f>IFERROR(E22/D22,"0%")</f>
        <v>0%</v>
      </c>
      <c r="H22" s="62" t="str">
        <f>IFERROR(F22/E22,"0%")</f>
        <v>0%</v>
      </c>
      <c r="I22" s="74">
        <f>(I18*$C18)+(I19*$C19)+(I20*$C20)+(I21*$C21)</f>
        <v>0</v>
      </c>
      <c r="J22" s="75">
        <f>(J18*$C18)+(J19*$C19)+(J20*$C20)+(J21*$C21)</f>
        <v>0</v>
      </c>
      <c r="K22" s="76">
        <f>(K18*$C18)+(K19*$C19)+(K20*$C20)+(K21*$C21)</f>
        <v>0</v>
      </c>
      <c r="L22" s="61" t="str">
        <f>IFERROR(J22/I22,"0%")</f>
        <v>0%</v>
      </c>
      <c r="M22" s="62" t="str">
        <f>IFERROR(K22/J22,"0%")</f>
        <v>0%</v>
      </c>
      <c r="N22" s="203"/>
      <c r="O22" s="205"/>
      <c r="P22" s="77"/>
      <c r="Q22" s="77">
        <f>(Q18*$C18)+(Q19*$C19)+(Q20*$C20)+(Q21*$C21)</f>
        <v>0</v>
      </c>
      <c r="R22" s="83"/>
      <c r="S22" s="69"/>
      <c r="T22" s="79"/>
      <c r="U22" s="79"/>
      <c r="V22" s="80"/>
      <c r="W22" s="80"/>
      <c r="X22" s="80"/>
      <c r="Y22" s="80"/>
    </row>
    <row r="23" spans="1:26">
      <c r="A23" s="72" t="s">
        <v>12</v>
      </c>
      <c r="B23" s="81"/>
      <c r="C23" s="82"/>
      <c r="D23" s="74">
        <f>D22*12</f>
        <v>0</v>
      </c>
      <c r="E23" s="75">
        <f>E22*12</f>
        <v>0</v>
      </c>
      <c r="F23" s="76">
        <f>F22*12</f>
        <v>0</v>
      </c>
      <c r="G23" s="61" t="str">
        <f>IFERROR(E23/D23,"0%")</f>
        <v>0%</v>
      </c>
      <c r="H23" s="62" t="str">
        <f>IFERROR(F23/E23,"0%")</f>
        <v>0%</v>
      </c>
      <c r="I23" s="74">
        <f>I22*12</f>
        <v>0</v>
      </c>
      <c r="J23" s="98">
        <f>J22*12</f>
        <v>0</v>
      </c>
      <c r="K23" s="76">
        <f>K22*12</f>
        <v>0</v>
      </c>
      <c r="L23" s="61" t="str">
        <f>IFERROR(J23/I23,"0%")</f>
        <v>0%</v>
      </c>
      <c r="M23" s="62" t="str">
        <f>IFERROR(K23/J23,"0%")</f>
        <v>0%</v>
      </c>
      <c r="N23" s="204"/>
      <c r="O23" s="206"/>
      <c r="P23" s="77"/>
      <c r="Q23" s="77">
        <f>Q22*12</f>
        <v>0</v>
      </c>
      <c r="R23" s="83"/>
      <c r="S23" s="79"/>
      <c r="T23" s="79"/>
      <c r="U23" s="79"/>
      <c r="V23" s="80"/>
      <c r="W23" s="80"/>
      <c r="X23" s="80"/>
      <c r="Y23" s="80"/>
    </row>
    <row r="24" spans="1:26">
      <c r="A24" s="84" t="s">
        <v>21</v>
      </c>
      <c r="B24" s="85"/>
      <c r="C24" s="86"/>
      <c r="D24" s="87"/>
      <c r="E24" s="88"/>
      <c r="F24" s="89"/>
      <c r="G24" s="90"/>
      <c r="H24" s="91"/>
      <c r="I24" s="92"/>
      <c r="J24" s="88"/>
      <c r="K24" s="89"/>
      <c r="L24" s="90"/>
      <c r="M24" s="91"/>
      <c r="N24" s="93">
        <v>900</v>
      </c>
      <c r="O24" s="94"/>
      <c r="P24" s="95"/>
      <c r="Q24" s="96"/>
      <c r="R24" s="97"/>
      <c r="S24" s="69"/>
    </row>
    <row r="25" spans="1:26">
      <c r="A25" s="55" t="s">
        <v>3</v>
      </c>
      <c r="B25" s="56"/>
      <c r="C25" s="57">
        <v>0</v>
      </c>
      <c r="D25" s="58">
        <f>D4</f>
        <v>694.28</v>
      </c>
      <c r="E25" s="59">
        <f>D25-F25</f>
        <v>303.39999999999998</v>
      </c>
      <c r="F25" s="60">
        <v>390.88</v>
      </c>
      <c r="G25" s="61">
        <f>E25/D25</f>
        <v>0.43699948147721379</v>
      </c>
      <c r="H25" s="62">
        <f>F25/D25</f>
        <v>0.56300051852278621</v>
      </c>
      <c r="I25" s="58">
        <f>I4</f>
        <v>694.28</v>
      </c>
      <c r="J25" s="59">
        <f>I25-K25</f>
        <v>303.40036000000003</v>
      </c>
      <c r="K25" s="60">
        <f>(I25*O25)</f>
        <v>390.87963999999994</v>
      </c>
      <c r="L25" s="61">
        <f t="shared" ref="L25:L28" si="25">J25/I25</f>
        <v>0.43700000000000006</v>
      </c>
      <c r="M25" s="62">
        <f t="shared" ref="M25:M28" si="26">K25/I25</f>
        <v>0.56299999999999994</v>
      </c>
      <c r="N25" s="207" t="s">
        <v>22</v>
      </c>
      <c r="O25" s="209">
        <f>T25</f>
        <v>0.56299999999999994</v>
      </c>
      <c r="P25" s="211"/>
      <c r="Q25" s="63">
        <f>K25-F25</f>
        <v>-3.600000000574255E-4</v>
      </c>
      <c r="R25" s="64">
        <f>(K25-F25)/F25</f>
        <v>-9.2099877214855067E-7</v>
      </c>
      <c r="S25" s="65">
        <v>563</v>
      </c>
      <c r="T25" s="66">
        <f>S25/1000</f>
        <v>0.56299999999999994</v>
      </c>
      <c r="Y25" s="68"/>
      <c r="Z25" s="68"/>
    </row>
    <row r="26" spans="1:26">
      <c r="A26" s="55" t="s">
        <v>8</v>
      </c>
      <c r="B26" s="56"/>
      <c r="C26" s="57">
        <v>0</v>
      </c>
      <c r="D26" s="58">
        <f t="shared" ref="D26:D28" si="27">D5</f>
        <v>1458.27</v>
      </c>
      <c r="E26" s="59">
        <f t="shared" ref="E26:E28" si="28">D26-F26</f>
        <v>637.27</v>
      </c>
      <c r="F26" s="60">
        <v>821</v>
      </c>
      <c r="G26" s="61">
        <f>E26/D26</f>
        <v>0.43700412132184024</v>
      </c>
      <c r="H26" s="62">
        <f>F26/D26</f>
        <v>0.5629958786781597</v>
      </c>
      <c r="I26" s="58">
        <f t="shared" ref="I26:I28" si="29">I5</f>
        <v>1458.27</v>
      </c>
      <c r="J26" s="59">
        <f t="shared" ref="J26:J28" si="30">I26-K26</f>
        <v>637.26399000000015</v>
      </c>
      <c r="K26" s="60">
        <f>((I26-$I$25)*O$28)+K$25</f>
        <v>821.00600999999983</v>
      </c>
      <c r="L26" s="61">
        <f t="shared" si="25"/>
        <v>0.43700000000000011</v>
      </c>
      <c r="M26" s="62">
        <f t="shared" si="26"/>
        <v>0.56299999999999994</v>
      </c>
      <c r="N26" s="203"/>
      <c r="O26" s="205"/>
      <c r="P26" s="212"/>
      <c r="Q26" s="63">
        <f t="shared" ref="Q26:Q28" si="31">K26-F26</f>
        <v>6.0099999998328713E-3</v>
      </c>
      <c r="R26" s="64">
        <f>(K26-F26)/F26</f>
        <v>7.3203410472994782E-6</v>
      </c>
      <c r="S26" s="65">
        <v>563</v>
      </c>
      <c r="T26" s="66">
        <f>S26/1000</f>
        <v>0.56299999999999994</v>
      </c>
      <c r="Y26" s="68"/>
      <c r="Z26" s="68"/>
    </row>
    <row r="27" spans="1:26">
      <c r="A27" s="55" t="s">
        <v>9</v>
      </c>
      <c r="B27" s="56"/>
      <c r="C27" s="57">
        <v>0</v>
      </c>
      <c r="D27" s="58">
        <f t="shared" si="27"/>
        <v>1249.96</v>
      </c>
      <c r="E27" s="59">
        <f t="shared" si="28"/>
        <v>546.26</v>
      </c>
      <c r="F27" s="60">
        <v>703.7</v>
      </c>
      <c r="G27" s="61">
        <f>E27/D27</f>
        <v>0.4370219847035105</v>
      </c>
      <c r="H27" s="62">
        <f>F27/D27</f>
        <v>0.5629780152964895</v>
      </c>
      <c r="I27" s="58">
        <f t="shared" si="29"/>
        <v>1249.96</v>
      </c>
      <c r="J27" s="59">
        <f t="shared" si="30"/>
        <v>546.23252000000002</v>
      </c>
      <c r="K27" s="60">
        <f t="shared" ref="K27:K28" si="32">((I27-$I$25)*O$28)+K$25</f>
        <v>703.72748000000001</v>
      </c>
      <c r="L27" s="61">
        <f t="shared" si="25"/>
        <v>0.437</v>
      </c>
      <c r="M27" s="62">
        <f t="shared" si="26"/>
        <v>0.56299999999999994</v>
      </c>
      <c r="N27" s="208"/>
      <c r="O27" s="210"/>
      <c r="P27" s="212"/>
      <c r="Q27" s="63">
        <f t="shared" si="31"/>
        <v>2.7479999999968641E-2</v>
      </c>
      <c r="R27" s="64">
        <f t="shared" ref="R27:R28" si="33">(K27-F27)/F27</f>
        <v>3.9050731845912519E-5</v>
      </c>
      <c r="S27" s="69"/>
      <c r="T27" s="70"/>
      <c r="Y27" s="68"/>
      <c r="Z27" s="68"/>
    </row>
    <row r="28" spans="1:26">
      <c r="A28" s="55" t="s">
        <v>10</v>
      </c>
      <c r="B28" s="56"/>
      <c r="C28" s="57">
        <v>0</v>
      </c>
      <c r="D28" s="58">
        <f t="shared" si="27"/>
        <v>2013.84</v>
      </c>
      <c r="E28" s="59">
        <f t="shared" si="28"/>
        <v>880.06</v>
      </c>
      <c r="F28" s="60">
        <v>1133.78</v>
      </c>
      <c r="G28" s="61">
        <f>E28/D28</f>
        <v>0.4370059190402415</v>
      </c>
      <c r="H28" s="62">
        <f>F28/D28</f>
        <v>0.56299408095975845</v>
      </c>
      <c r="I28" s="58">
        <f t="shared" si="29"/>
        <v>2013.84</v>
      </c>
      <c r="J28" s="59">
        <f t="shared" si="30"/>
        <v>880.04808000000003</v>
      </c>
      <c r="K28" s="60">
        <f t="shared" si="32"/>
        <v>1133.7919199999999</v>
      </c>
      <c r="L28" s="61">
        <f t="shared" si="25"/>
        <v>0.43700000000000006</v>
      </c>
      <c r="M28" s="62">
        <f t="shared" si="26"/>
        <v>0.56299999999999994</v>
      </c>
      <c r="N28" s="203" t="s">
        <v>23</v>
      </c>
      <c r="O28" s="205">
        <f>T26</f>
        <v>0.56299999999999994</v>
      </c>
      <c r="P28" s="71"/>
      <c r="Q28" s="63">
        <f t="shared" si="31"/>
        <v>1.1919999999918218E-2</v>
      </c>
      <c r="R28" s="64">
        <f t="shared" si="33"/>
        <v>1.0513503501489018E-5</v>
      </c>
      <c r="S28" s="69"/>
      <c r="T28" s="70"/>
      <c r="Y28" s="68"/>
      <c r="Z28" s="68"/>
    </row>
    <row r="29" spans="1:26">
      <c r="A29" s="72" t="s">
        <v>11</v>
      </c>
      <c r="B29" s="56"/>
      <c r="C29" s="73">
        <f>SUM(C25:C28)</f>
        <v>0</v>
      </c>
      <c r="D29" s="74">
        <f>(D25*$C25)+(D26*$C26)+(D27*$C27)+(D28*$C28)</f>
        <v>0</v>
      </c>
      <c r="E29" s="75">
        <f>(E25*$C25)+(E26*$C26)+(E27*$C27)+(E28*$C28)</f>
        <v>0</v>
      </c>
      <c r="F29" s="76">
        <f>(F25*$C25)+(F26*$C26)+(F27*$C27)+(F28*$C28)</f>
        <v>0</v>
      </c>
      <c r="G29" s="61" t="str">
        <f>IFERROR(E29/D29,"0%")</f>
        <v>0%</v>
      </c>
      <c r="H29" s="62" t="str">
        <f>IFERROR(F29/E29,"0%")</f>
        <v>0%</v>
      </c>
      <c r="I29" s="74">
        <f>(I25*$C25)+(I26*$C26)+(I27*$C27)+(I28*$C28)</f>
        <v>0</v>
      </c>
      <c r="J29" s="75">
        <f>(J25*$C25)+(J26*$C26)+(J27*$C27)+(J28*$C28)</f>
        <v>0</v>
      </c>
      <c r="K29" s="76">
        <f>(K25*$C25)+(K26*$C26)+(K27*$C27)+(K28*$C28)</f>
        <v>0</v>
      </c>
      <c r="L29" s="61" t="str">
        <f>IFERROR(J29/I29,"0%")</f>
        <v>0%</v>
      </c>
      <c r="M29" s="62" t="str">
        <f>IFERROR(K29/J29,"0%")</f>
        <v>0%</v>
      </c>
      <c r="N29" s="203"/>
      <c r="O29" s="205"/>
      <c r="P29" s="77"/>
      <c r="Q29" s="77">
        <f>(Q25*$C25)+(Q26*$C26)+(Q27*$C27)+(Q28*$C28)</f>
        <v>0</v>
      </c>
      <c r="R29" s="99"/>
      <c r="S29" s="69"/>
      <c r="T29" s="79"/>
      <c r="U29" s="79"/>
      <c r="V29" s="80"/>
      <c r="W29" s="80"/>
      <c r="X29" s="80"/>
      <c r="Y29" s="80"/>
    </row>
    <row r="30" spans="1:26">
      <c r="A30" s="72" t="s">
        <v>12</v>
      </c>
      <c r="B30" s="81"/>
      <c r="C30" s="82"/>
      <c r="D30" s="74">
        <f>D29*12</f>
        <v>0</v>
      </c>
      <c r="E30" s="75">
        <f>E29*12</f>
        <v>0</v>
      </c>
      <c r="F30" s="76">
        <f>F29*12</f>
        <v>0</v>
      </c>
      <c r="G30" s="61" t="str">
        <f>IFERROR(E30/D30,"0%")</f>
        <v>0%</v>
      </c>
      <c r="H30" s="62" t="str">
        <f>IFERROR(F30/E30,"0%")</f>
        <v>0%</v>
      </c>
      <c r="I30" s="74">
        <f>I29*12</f>
        <v>0</v>
      </c>
      <c r="J30" s="98">
        <f>J29*12</f>
        <v>0</v>
      </c>
      <c r="K30" s="76">
        <f>K29*12</f>
        <v>0</v>
      </c>
      <c r="L30" s="61" t="str">
        <f>IFERROR(J30/I30,"0%")</f>
        <v>0%</v>
      </c>
      <c r="M30" s="62" t="str">
        <f>IFERROR(K30/J30,"0%")</f>
        <v>0%</v>
      </c>
      <c r="N30" s="204"/>
      <c r="O30" s="206"/>
      <c r="P30" s="77"/>
      <c r="Q30" s="77">
        <f>Q29*12</f>
        <v>0</v>
      </c>
      <c r="R30" s="99"/>
      <c r="S30" s="79"/>
      <c r="T30" s="79"/>
      <c r="U30" s="79"/>
      <c r="V30" s="80"/>
      <c r="W30" s="80"/>
      <c r="X30" s="80"/>
      <c r="Y30" s="80"/>
    </row>
    <row r="31" spans="1:26" s="67" customFormat="1" hidden="1">
      <c r="A31" s="100"/>
      <c r="B31" s="101"/>
      <c r="C31" s="57"/>
      <c r="D31" s="102"/>
      <c r="E31" s="103"/>
      <c r="F31" s="104"/>
      <c r="G31" s="105"/>
      <c r="H31" s="62"/>
      <c r="I31" s="102"/>
      <c r="J31" s="103"/>
      <c r="K31" s="104"/>
      <c r="L31" s="105"/>
      <c r="M31" s="62"/>
      <c r="N31" s="102"/>
      <c r="O31" s="104"/>
      <c r="P31" s="106"/>
      <c r="Q31" s="107"/>
      <c r="R31" s="99"/>
      <c r="S31" s="36"/>
      <c r="T31" s="36"/>
      <c r="U31" s="36"/>
      <c r="Y31" s="108"/>
    </row>
    <row r="32" spans="1:26" s="67" customFormat="1" hidden="1">
      <c r="A32" s="100"/>
      <c r="B32" s="101"/>
      <c r="C32" s="57"/>
      <c r="D32" s="102"/>
      <c r="E32" s="103"/>
      <c r="F32" s="104"/>
      <c r="G32" s="105"/>
      <c r="H32" s="62"/>
      <c r="I32" s="102"/>
      <c r="J32" s="103"/>
      <c r="K32" s="104"/>
      <c r="L32" s="105"/>
      <c r="M32" s="62"/>
      <c r="N32" s="102"/>
      <c r="O32" s="104"/>
      <c r="P32" s="106"/>
      <c r="Q32" s="107"/>
      <c r="R32" s="99"/>
      <c r="S32" s="36"/>
      <c r="T32" s="36"/>
      <c r="U32" s="36"/>
      <c r="Y32" s="108"/>
    </row>
    <row r="33" spans="1:25" s="67" customFormat="1" hidden="1">
      <c r="A33" s="100"/>
      <c r="B33" s="101"/>
      <c r="C33" s="109"/>
      <c r="D33" s="110"/>
      <c r="E33" s="111"/>
      <c r="F33" s="112"/>
      <c r="G33" s="105"/>
      <c r="H33" s="62"/>
      <c r="I33" s="110"/>
      <c r="J33" s="111"/>
      <c r="K33" s="112"/>
      <c r="L33" s="105"/>
      <c r="M33" s="62"/>
      <c r="N33" s="110"/>
      <c r="O33" s="112"/>
      <c r="P33" s="113"/>
      <c r="Q33" s="107"/>
      <c r="R33" s="99"/>
      <c r="S33" s="36"/>
      <c r="T33" s="36"/>
      <c r="U33" s="36"/>
    </row>
    <row r="34" spans="1:25" s="67" customFormat="1" hidden="1">
      <c r="A34" s="100"/>
      <c r="B34" s="101"/>
      <c r="C34" s="109"/>
      <c r="D34" s="110"/>
      <c r="E34" s="111"/>
      <c r="F34" s="112"/>
      <c r="G34" s="105"/>
      <c r="H34" s="62"/>
      <c r="I34" s="110"/>
      <c r="J34" s="111"/>
      <c r="K34" s="112"/>
      <c r="L34" s="105"/>
      <c r="M34" s="62"/>
      <c r="N34" s="110"/>
      <c r="O34" s="112"/>
      <c r="P34" s="113"/>
      <c r="Q34" s="107"/>
      <c r="R34" s="99"/>
      <c r="S34" s="36"/>
      <c r="T34" s="36"/>
      <c r="U34" s="36"/>
    </row>
    <row r="35" spans="1:25" hidden="1">
      <c r="A35" s="84"/>
      <c r="B35" s="85"/>
      <c r="C35" s="86"/>
      <c r="D35" s="114"/>
      <c r="E35" s="115"/>
      <c r="F35" s="116"/>
      <c r="G35" s="90"/>
      <c r="H35" s="91"/>
      <c r="I35" s="92"/>
      <c r="J35" s="115"/>
      <c r="K35" s="116"/>
      <c r="L35" s="90"/>
      <c r="M35" s="91"/>
      <c r="N35" s="117"/>
      <c r="O35" s="118"/>
      <c r="P35" s="119"/>
      <c r="Q35" s="120"/>
      <c r="R35" s="121"/>
    </row>
    <row r="36" spans="1:25" hidden="1">
      <c r="A36" s="55"/>
      <c r="B36" s="56"/>
      <c r="C36" s="57"/>
      <c r="D36" s="102"/>
      <c r="E36" s="103"/>
      <c r="F36" s="104"/>
      <c r="G36" s="61"/>
      <c r="H36" s="62"/>
      <c r="I36" s="102"/>
      <c r="J36" s="103"/>
      <c r="K36" s="104"/>
      <c r="L36" s="61"/>
      <c r="M36" s="62"/>
      <c r="N36" s="122"/>
      <c r="O36" s="104"/>
      <c r="P36" s="106"/>
      <c r="Q36" s="107"/>
      <c r="R36" s="99"/>
      <c r="Y36" s="68"/>
    </row>
    <row r="37" spans="1:25" hidden="1">
      <c r="A37" s="55"/>
      <c r="B37" s="56"/>
      <c r="C37" s="57"/>
      <c r="D37" s="102"/>
      <c r="E37" s="103"/>
      <c r="F37" s="104"/>
      <c r="G37" s="61"/>
      <c r="H37" s="62"/>
      <c r="I37" s="102"/>
      <c r="J37" s="103"/>
      <c r="K37" s="104"/>
      <c r="L37" s="61"/>
      <c r="M37" s="62"/>
      <c r="N37" s="122"/>
      <c r="O37" s="104"/>
      <c r="P37" s="106"/>
      <c r="Q37" s="107"/>
      <c r="R37" s="99"/>
    </row>
    <row r="38" spans="1:25" hidden="1">
      <c r="A38" s="55"/>
      <c r="B38" s="56"/>
      <c r="C38" s="57"/>
      <c r="D38" s="102"/>
      <c r="E38" s="103"/>
      <c r="F38" s="104"/>
      <c r="G38" s="61"/>
      <c r="H38" s="62"/>
      <c r="I38" s="102"/>
      <c r="J38" s="103"/>
      <c r="K38" s="104"/>
      <c r="L38" s="61"/>
      <c r="M38" s="62"/>
      <c r="N38" s="122"/>
      <c r="O38" s="104"/>
      <c r="P38" s="106"/>
      <c r="Q38" s="107"/>
      <c r="R38" s="99"/>
    </row>
    <row r="39" spans="1:25" hidden="1">
      <c r="A39" s="55"/>
      <c r="B39" s="56"/>
      <c r="C39" s="57"/>
      <c r="D39" s="102"/>
      <c r="E39" s="103"/>
      <c r="F39" s="104"/>
      <c r="G39" s="61"/>
      <c r="H39" s="62"/>
      <c r="I39" s="102"/>
      <c r="J39" s="103"/>
      <c r="K39" s="104"/>
      <c r="L39" s="61"/>
      <c r="M39" s="62"/>
      <c r="N39" s="122"/>
      <c r="O39" s="104"/>
      <c r="P39" s="106"/>
      <c r="Q39" s="107"/>
      <c r="R39" s="99"/>
    </row>
    <row r="40" spans="1:25" s="67" customFormat="1" hidden="1">
      <c r="A40" s="100"/>
      <c r="B40" s="101"/>
      <c r="C40" s="109"/>
      <c r="D40" s="110"/>
      <c r="E40" s="111"/>
      <c r="F40" s="112"/>
      <c r="G40" s="105"/>
      <c r="H40" s="62"/>
      <c r="I40" s="111"/>
      <c r="J40" s="111"/>
      <c r="K40" s="112"/>
      <c r="L40" s="105"/>
      <c r="M40" s="62"/>
      <c r="N40" s="110"/>
      <c r="O40" s="112"/>
      <c r="P40" s="113"/>
      <c r="Q40" s="107"/>
      <c r="R40" s="99"/>
      <c r="S40" s="36"/>
      <c r="T40" s="36"/>
      <c r="U40" s="36"/>
    </row>
    <row r="41" spans="1:25" s="67" customFormat="1" hidden="1">
      <c r="A41" s="100"/>
      <c r="B41" s="101"/>
      <c r="C41" s="109"/>
      <c r="D41" s="110"/>
      <c r="E41" s="111"/>
      <c r="F41" s="112"/>
      <c r="G41" s="105"/>
      <c r="H41" s="62"/>
      <c r="I41" s="110"/>
      <c r="J41" s="111"/>
      <c r="K41" s="112"/>
      <c r="L41" s="105"/>
      <c r="M41" s="62"/>
      <c r="N41" s="110"/>
      <c r="O41" s="112"/>
      <c r="P41" s="113"/>
      <c r="Q41" s="107"/>
      <c r="R41" s="99"/>
      <c r="S41" s="36"/>
      <c r="T41" s="36"/>
      <c r="U41" s="36"/>
    </row>
    <row r="42" spans="1:25" ht="19.5" thickBot="1">
      <c r="A42" s="123" t="s">
        <v>12</v>
      </c>
      <c r="B42" s="124"/>
      <c r="C42" s="124"/>
      <c r="D42" s="124">
        <f>D9+D16+D23+D30</f>
        <v>371643.36</v>
      </c>
      <c r="E42" s="124">
        <f>E9+E16+E23+E30</f>
        <v>306581.95644527994</v>
      </c>
      <c r="F42" s="124">
        <f>F9+F16+F23+F30</f>
        <v>65061.403554720033</v>
      </c>
      <c r="G42" s="124"/>
      <c r="H42" s="124"/>
      <c r="I42" s="124">
        <f>I9+I16+I23+I30</f>
        <v>371643.36</v>
      </c>
      <c r="J42" s="124">
        <f>J9+J16+J23+J30</f>
        <v>334479.02399999998</v>
      </c>
      <c r="K42" s="124">
        <f>K9+K16+K23+K30</f>
        <v>37164.335999999996</v>
      </c>
      <c r="L42" s="124"/>
      <c r="M42" s="124"/>
      <c r="N42" s="124"/>
      <c r="O42" s="124"/>
      <c r="P42" s="124"/>
      <c r="Q42" s="125">
        <f>K42-F42</f>
        <v>-27897.067554720037</v>
      </c>
      <c r="R42" s="126">
        <f>(K42-F42)/F42</f>
        <v>-0.42878059848888977</v>
      </c>
      <c r="S42" s="66"/>
      <c r="Y42" s="127"/>
    </row>
    <row r="43" spans="1:25" ht="20.25">
      <c r="A43" s="20"/>
    </row>
    <row r="44" spans="1:25" ht="20.25">
      <c r="A44" s="21"/>
      <c r="N44" s="127"/>
    </row>
    <row r="45" spans="1:25" ht="20.25">
      <c r="A45" s="22"/>
    </row>
    <row r="46" spans="1:25" ht="20.25">
      <c r="A46" s="22"/>
    </row>
  </sheetData>
  <mergeCells count="27">
    <mergeCell ref="N25:N27"/>
    <mergeCell ref="O25:O27"/>
    <mergeCell ref="P25:P27"/>
    <mergeCell ref="N28:N30"/>
    <mergeCell ref="O28:O30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D1:H1"/>
    <mergeCell ref="I1:M1"/>
    <mergeCell ref="N1:R1"/>
    <mergeCell ref="B2:C2"/>
    <mergeCell ref="G2:H2"/>
    <mergeCell ref="L2:M2"/>
    <mergeCell ref="N2:O2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7545-5C4B-4736-A23D-DF645602BD75}">
  <sheetPr>
    <tabColor theme="4"/>
  </sheetPr>
  <dimension ref="A1:Z46"/>
  <sheetViews>
    <sheetView showGridLines="0" topLeftCell="A3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7"/>
    <col min="2" max="2" width="12" style="37" customWidth="1"/>
    <col min="3" max="3" width="6.375" style="37" customWidth="1"/>
    <col min="4" max="6" width="12.75" style="37" customWidth="1"/>
    <col min="7" max="7" width="7.25" style="37" hidden="1" customWidth="1"/>
    <col min="8" max="8" width="6.375" style="37" hidden="1" customWidth="1"/>
    <col min="9" max="11" width="12.75" style="37" customWidth="1"/>
    <col min="12" max="13" width="6.375" style="37" hidden="1" customWidth="1"/>
    <col min="14" max="15" width="13.625" style="37" customWidth="1"/>
    <col min="16" max="16" width="18.375" style="37" customWidth="1"/>
    <col min="17" max="18" width="12.125" style="37" customWidth="1"/>
    <col min="19" max="19" width="8.125" style="36" customWidth="1"/>
    <col min="20" max="20" width="6.375" style="36" customWidth="1"/>
    <col min="21" max="24" width="6.375" style="37" customWidth="1"/>
    <col min="25" max="16384" width="6.375" style="37"/>
  </cols>
  <sheetData>
    <row r="1" spans="1:26" ht="18.75">
      <c r="A1" s="33"/>
      <c r="B1" s="34"/>
      <c r="C1" s="35"/>
      <c r="D1" s="194" t="s">
        <v>13</v>
      </c>
      <c r="E1" s="195"/>
      <c r="F1" s="195"/>
      <c r="G1" s="195"/>
      <c r="H1" s="196"/>
      <c r="I1" s="194" t="s">
        <v>14</v>
      </c>
      <c r="J1" s="195"/>
      <c r="K1" s="195"/>
      <c r="L1" s="195"/>
      <c r="M1" s="196"/>
      <c r="N1" s="194" t="s">
        <v>1</v>
      </c>
      <c r="O1" s="195"/>
      <c r="P1" s="195"/>
      <c r="Q1" s="195"/>
      <c r="R1" s="196"/>
    </row>
    <row r="2" spans="1:26">
      <c r="A2" s="38"/>
      <c r="B2" s="197" t="s">
        <v>2</v>
      </c>
      <c r="C2" s="198"/>
      <c r="D2" s="39" t="s">
        <v>17</v>
      </c>
      <c r="E2" s="40" t="s">
        <v>15</v>
      </c>
      <c r="F2" s="41" t="s">
        <v>16</v>
      </c>
      <c r="G2" s="199" t="s">
        <v>4</v>
      </c>
      <c r="H2" s="200"/>
      <c r="I2" s="39" t="s">
        <v>17</v>
      </c>
      <c r="J2" s="40" t="s">
        <v>15</v>
      </c>
      <c r="K2" s="41" t="s">
        <v>16</v>
      </c>
      <c r="L2" s="199" t="s">
        <v>4</v>
      </c>
      <c r="M2" s="200"/>
      <c r="N2" s="201" t="s">
        <v>16</v>
      </c>
      <c r="O2" s="202"/>
      <c r="P2" s="42" t="s">
        <v>0</v>
      </c>
      <c r="Q2" s="41" t="s">
        <v>24</v>
      </c>
      <c r="R2" s="43" t="s">
        <v>5</v>
      </c>
    </row>
    <row r="3" spans="1:26">
      <c r="A3" s="44" t="s">
        <v>18</v>
      </c>
      <c r="B3" s="45"/>
      <c r="C3" s="46"/>
      <c r="D3" s="47"/>
      <c r="E3" s="48"/>
      <c r="F3" s="49"/>
      <c r="G3" s="49" t="s">
        <v>6</v>
      </c>
      <c r="H3" s="46" t="s">
        <v>7</v>
      </c>
      <c r="I3" s="50"/>
      <c r="J3" s="51"/>
      <c r="K3" s="45"/>
      <c r="L3" s="49" t="s">
        <v>6</v>
      </c>
      <c r="M3" s="46" t="s">
        <v>7</v>
      </c>
      <c r="N3" s="52"/>
      <c r="O3" s="45"/>
      <c r="P3" s="53"/>
      <c r="Q3" s="53"/>
      <c r="R3" s="54"/>
      <c r="U3" s="36"/>
    </row>
    <row r="4" spans="1:26">
      <c r="A4" s="55" t="s">
        <v>3</v>
      </c>
      <c r="B4" s="56"/>
      <c r="C4" s="57">
        <v>9</v>
      </c>
      <c r="D4" s="58">
        <v>731.1</v>
      </c>
      <c r="E4" s="59">
        <f>D4-F4</f>
        <v>644.02598999999998</v>
      </c>
      <c r="F4" s="60">
        <v>87.074010000000044</v>
      </c>
      <c r="G4" s="61">
        <f t="shared" ref="G4:G9" si="0">E4/D4</f>
        <v>0.88089999999999991</v>
      </c>
      <c r="H4" s="62">
        <f t="shared" ref="H4:H9" si="1">F4/D4</f>
        <v>0.11910000000000005</v>
      </c>
      <c r="I4" s="58">
        <v>731.1</v>
      </c>
      <c r="J4" s="59">
        <f>I4-K4</f>
        <v>657.99</v>
      </c>
      <c r="K4" s="60">
        <f>(I4*O4)</f>
        <v>73.11</v>
      </c>
      <c r="L4" s="61">
        <f t="shared" ref="L4:L9" si="2">J4/I4</f>
        <v>0.9</v>
      </c>
      <c r="M4" s="62">
        <f t="shared" ref="M4:M9" si="3">K4/I4</f>
        <v>9.9999999999999992E-2</v>
      </c>
      <c r="N4" s="207" t="s">
        <v>22</v>
      </c>
      <c r="O4" s="209">
        <f>T4</f>
        <v>0.1</v>
      </c>
      <c r="P4" s="211"/>
      <c r="Q4" s="63">
        <f>K4-F4</f>
        <v>-13.964010000000044</v>
      </c>
      <c r="R4" s="64">
        <f>(K4-F4)/F4</f>
        <v>-0.16036943744752352</v>
      </c>
      <c r="S4" s="65">
        <v>100</v>
      </c>
      <c r="T4" s="66">
        <f>S4/1000</f>
        <v>0.1</v>
      </c>
      <c r="U4" s="36"/>
      <c r="V4" s="67"/>
      <c r="W4" s="67"/>
      <c r="Y4" s="68"/>
      <c r="Z4" s="68"/>
    </row>
    <row r="5" spans="1:26">
      <c r="A5" s="55" t="s">
        <v>8</v>
      </c>
      <c r="B5" s="56"/>
      <c r="C5" s="57">
        <v>5</v>
      </c>
      <c r="D5" s="58">
        <v>1462.28</v>
      </c>
      <c r="E5" s="59">
        <f>D5-F5</f>
        <v>1215.2823003999999</v>
      </c>
      <c r="F5" s="60">
        <v>246.99769960000003</v>
      </c>
      <c r="G5" s="61">
        <f t="shared" si="0"/>
        <v>0.83108727494050383</v>
      </c>
      <c r="H5" s="62">
        <f t="shared" si="1"/>
        <v>0.16891272505949614</v>
      </c>
      <c r="I5" s="58">
        <v>1462.28</v>
      </c>
      <c r="J5" s="59">
        <f t="shared" ref="J5:J7" si="4">I5-K5</f>
        <v>1316.0519999999999</v>
      </c>
      <c r="K5" s="60">
        <f>((I5-$I$4)*O$7)+K$4</f>
        <v>146.22800000000001</v>
      </c>
      <c r="L5" s="61">
        <f t="shared" si="2"/>
        <v>0.89999999999999991</v>
      </c>
      <c r="M5" s="62">
        <f t="shared" si="3"/>
        <v>0.1</v>
      </c>
      <c r="N5" s="203"/>
      <c r="O5" s="205"/>
      <c r="P5" s="212"/>
      <c r="Q5" s="63">
        <f t="shared" ref="Q5:Q7" si="5">K5-F5</f>
        <v>-100.76969960000002</v>
      </c>
      <c r="R5" s="64">
        <f>(K5-F5)/F5</f>
        <v>-0.40797829195652968</v>
      </c>
      <c r="S5" s="65">
        <v>100</v>
      </c>
      <c r="T5" s="66">
        <f>S5/1000</f>
        <v>0.1</v>
      </c>
      <c r="U5" s="36"/>
      <c r="V5" s="67"/>
      <c r="W5" s="67"/>
      <c r="Y5" s="68"/>
      <c r="Z5" s="68"/>
    </row>
    <row r="6" spans="1:26">
      <c r="A6" s="55" t="s">
        <v>9</v>
      </c>
      <c r="B6" s="56"/>
      <c r="C6" s="57">
        <v>1</v>
      </c>
      <c r="D6" s="58">
        <v>1316.13</v>
      </c>
      <c r="E6" s="59">
        <f>D6-F6</f>
        <v>1101.0982284000002</v>
      </c>
      <c r="F6" s="60">
        <v>215.03177159999996</v>
      </c>
      <c r="G6" s="61">
        <f t="shared" si="0"/>
        <v>0.83661813681019359</v>
      </c>
      <c r="H6" s="62">
        <f t="shared" si="1"/>
        <v>0.16338186318980644</v>
      </c>
      <c r="I6" s="58">
        <v>1316.13</v>
      </c>
      <c r="J6" s="59">
        <f t="shared" si="4"/>
        <v>1184.5170000000001</v>
      </c>
      <c r="K6" s="60">
        <f t="shared" ref="K6:K7" si="6">((I6-$I$4)*O$7)+K$4</f>
        <v>131.613</v>
      </c>
      <c r="L6" s="61">
        <f t="shared" si="2"/>
        <v>0.89999999999999991</v>
      </c>
      <c r="M6" s="62">
        <f t="shared" si="3"/>
        <v>9.9999999999999992E-2</v>
      </c>
      <c r="N6" s="208"/>
      <c r="O6" s="210"/>
      <c r="P6" s="212"/>
      <c r="Q6" s="63">
        <f t="shared" si="5"/>
        <v>-83.418771599999957</v>
      </c>
      <c r="R6" s="64">
        <f t="shared" ref="R6:R7" si="7">(K6-F6)/F6</f>
        <v>-0.38793695917259502</v>
      </c>
      <c r="S6" s="69"/>
      <c r="T6" s="70"/>
      <c r="U6" s="36"/>
      <c r="V6" s="67"/>
      <c r="W6" s="67"/>
      <c r="Y6" s="68"/>
      <c r="Z6" s="68"/>
    </row>
    <row r="7" spans="1:26">
      <c r="A7" s="55" t="s">
        <v>10</v>
      </c>
      <c r="B7" s="56"/>
      <c r="C7" s="57">
        <v>21</v>
      </c>
      <c r="D7" s="58">
        <v>2193.75</v>
      </c>
      <c r="E7" s="59">
        <f>D7-F7</f>
        <v>1786.7651820000001</v>
      </c>
      <c r="F7" s="60">
        <v>406.9848179999999</v>
      </c>
      <c r="G7" s="61">
        <f t="shared" si="0"/>
        <v>0.81447985504273512</v>
      </c>
      <c r="H7" s="62">
        <f t="shared" si="1"/>
        <v>0.1855201449572649</v>
      </c>
      <c r="I7" s="58">
        <v>2193.75</v>
      </c>
      <c r="J7" s="59">
        <f t="shared" si="4"/>
        <v>1974.375</v>
      </c>
      <c r="K7" s="60">
        <f t="shared" si="6"/>
        <v>219.375</v>
      </c>
      <c r="L7" s="61">
        <f t="shared" si="2"/>
        <v>0.9</v>
      </c>
      <c r="M7" s="62">
        <f t="shared" si="3"/>
        <v>0.1</v>
      </c>
      <c r="N7" s="203" t="s">
        <v>23</v>
      </c>
      <c r="O7" s="205">
        <f>T5</f>
        <v>0.1</v>
      </c>
      <c r="P7" s="71"/>
      <c r="Q7" s="63">
        <f t="shared" si="5"/>
        <v>-187.6098179999999</v>
      </c>
      <c r="R7" s="64">
        <f t="shared" si="7"/>
        <v>-0.46097497916986169</v>
      </c>
      <c r="S7" s="69"/>
      <c r="T7" s="70"/>
      <c r="U7" s="36"/>
      <c r="V7" s="67"/>
      <c r="W7" s="67"/>
      <c r="Y7" s="68"/>
      <c r="Z7" s="68"/>
    </row>
    <row r="8" spans="1:26">
      <c r="A8" s="72" t="s">
        <v>11</v>
      </c>
      <c r="B8" s="56"/>
      <c r="C8" s="73">
        <f>SUM(C4:C7)</f>
        <v>36</v>
      </c>
      <c r="D8" s="74">
        <f>(D4*$C4)+(D5*$C5)+(D6*$C6)+(D7*$C7)</f>
        <v>61276.18</v>
      </c>
      <c r="E8" s="75">
        <f>(E4*$C4)+(E5*$C5)+(E6*$C6)+(E7*$C7)</f>
        <v>50495.812462400005</v>
      </c>
      <c r="F8" s="76">
        <f>(F4*$C4)+(F5*$C5)+(F6*$C6)+(F7*$C7)</f>
        <v>10780.367537599999</v>
      </c>
      <c r="G8" s="61">
        <f t="shared" si="0"/>
        <v>0.82406919723781746</v>
      </c>
      <c r="H8" s="62">
        <f t="shared" si="1"/>
        <v>0.17593080276218262</v>
      </c>
      <c r="I8" s="74">
        <f>(I4*$C4)+(I5*$C5)+(I6*$C6)+(I7*$C7)</f>
        <v>61276.18</v>
      </c>
      <c r="J8" s="75">
        <f>(J4*$C4)+(J5*$C5)+(J6*$C6)+(J7*$C7)</f>
        <v>55148.561999999998</v>
      </c>
      <c r="K8" s="76">
        <f>(K4*$C4)+(K5*$C5)+(K6*$C6)+(K7*$C7)</f>
        <v>6127.6180000000004</v>
      </c>
      <c r="L8" s="61">
        <f t="shared" si="2"/>
        <v>0.89999999999999991</v>
      </c>
      <c r="M8" s="62">
        <f t="shared" si="3"/>
        <v>0.1</v>
      </c>
      <c r="N8" s="203"/>
      <c r="O8" s="205"/>
      <c r="P8" s="77"/>
      <c r="Q8" s="77">
        <f>(Q4*$C4)+(Q5*$C5)+(Q6*$C6)+(Q7*$C7)</f>
        <v>-4652.7495375999988</v>
      </c>
      <c r="R8" s="78"/>
      <c r="S8" s="69"/>
      <c r="T8" s="79"/>
      <c r="U8" s="79"/>
      <c r="V8" s="80"/>
      <c r="W8" s="80"/>
      <c r="X8" s="80"/>
      <c r="Y8" s="80"/>
    </row>
    <row r="9" spans="1:26">
      <c r="A9" s="72" t="s">
        <v>12</v>
      </c>
      <c r="B9" s="81"/>
      <c r="C9" s="82"/>
      <c r="D9" s="74">
        <f>D8*12</f>
        <v>735314.16</v>
      </c>
      <c r="E9" s="75">
        <f>E8*12</f>
        <v>605949.74954880006</v>
      </c>
      <c r="F9" s="76">
        <f>F8*12</f>
        <v>129364.41045119999</v>
      </c>
      <c r="G9" s="61">
        <f t="shared" si="0"/>
        <v>0.82406919723781746</v>
      </c>
      <c r="H9" s="62">
        <f t="shared" si="1"/>
        <v>0.17593080276218262</v>
      </c>
      <c r="I9" s="74">
        <f>I8*12</f>
        <v>735314.16</v>
      </c>
      <c r="J9" s="75">
        <f>J8*12</f>
        <v>661782.74399999995</v>
      </c>
      <c r="K9" s="76">
        <f>K8*12</f>
        <v>73531.415999999997</v>
      </c>
      <c r="L9" s="61">
        <f t="shared" si="2"/>
        <v>0.89999999999999991</v>
      </c>
      <c r="M9" s="62">
        <f t="shared" si="3"/>
        <v>9.9999999999999992E-2</v>
      </c>
      <c r="N9" s="204"/>
      <c r="O9" s="206"/>
      <c r="P9" s="77"/>
      <c r="Q9" s="77">
        <f>Q8*12</f>
        <v>-55832.994451199986</v>
      </c>
      <c r="R9" s="83"/>
      <c r="S9" s="69"/>
      <c r="T9" s="79"/>
      <c r="U9" s="79"/>
      <c r="V9" s="80"/>
      <c r="W9" s="80"/>
      <c r="X9" s="80"/>
      <c r="Y9" s="80"/>
    </row>
    <row r="10" spans="1:26">
      <c r="A10" s="84" t="s">
        <v>19</v>
      </c>
      <c r="B10" s="85"/>
      <c r="C10" s="86"/>
      <c r="D10" s="87"/>
      <c r="E10" s="88"/>
      <c r="F10" s="89"/>
      <c r="G10" s="90"/>
      <c r="H10" s="91"/>
      <c r="I10" s="92"/>
      <c r="J10" s="88"/>
      <c r="K10" s="89"/>
      <c r="L10" s="90"/>
      <c r="M10" s="91"/>
      <c r="N10" s="93"/>
      <c r="O10" s="94"/>
      <c r="P10" s="95"/>
      <c r="Q10" s="96"/>
      <c r="R10" s="97"/>
      <c r="S10" s="69"/>
      <c r="U10" s="36"/>
    </row>
    <row r="11" spans="1:26">
      <c r="A11" s="55" t="s">
        <v>3</v>
      </c>
      <c r="B11" s="56"/>
      <c r="C11" s="57">
        <v>0</v>
      </c>
      <c r="D11" s="58">
        <f>D4</f>
        <v>731.1</v>
      </c>
      <c r="E11" s="59">
        <f>D11-F11</f>
        <v>471.19</v>
      </c>
      <c r="F11" s="60">
        <v>259.91000000000003</v>
      </c>
      <c r="G11" s="61">
        <f>E11/D11</f>
        <v>0.64449459718232793</v>
      </c>
      <c r="H11" s="62">
        <f>F11/D11</f>
        <v>0.35550540281767201</v>
      </c>
      <c r="I11" s="58">
        <f>I4</f>
        <v>731.1</v>
      </c>
      <c r="J11" s="59">
        <f>I11-K11</f>
        <v>471.55950000000001</v>
      </c>
      <c r="K11" s="60">
        <f>(I11*O11)</f>
        <v>259.54050000000001</v>
      </c>
      <c r="L11" s="61">
        <f t="shared" ref="L11:L14" si="8">J11/I11</f>
        <v>0.64500000000000002</v>
      </c>
      <c r="M11" s="62">
        <f t="shared" ref="M11:M14" si="9">K11/I11</f>
        <v>0.35499999999999998</v>
      </c>
      <c r="N11" s="207" t="s">
        <v>22</v>
      </c>
      <c r="O11" s="209">
        <f>T11</f>
        <v>0.35499999999999998</v>
      </c>
      <c r="P11" s="211"/>
      <c r="Q11" s="63">
        <f>K11-F11</f>
        <v>-0.36950000000001637</v>
      </c>
      <c r="R11" s="64">
        <f>(K11-F11)/F11</f>
        <v>-1.4216459543688828E-3</v>
      </c>
      <c r="S11" s="65">
        <v>355</v>
      </c>
      <c r="T11" s="66">
        <f>S11/1000</f>
        <v>0.35499999999999998</v>
      </c>
      <c r="U11" s="36"/>
      <c r="W11" s="68"/>
      <c r="Z11" s="68"/>
    </row>
    <row r="12" spans="1:26">
      <c r="A12" s="55" t="s">
        <v>8</v>
      </c>
      <c r="B12" s="56"/>
      <c r="C12" s="57">
        <v>0</v>
      </c>
      <c r="D12" s="58">
        <f t="shared" ref="D12:D14" si="10">D5</f>
        <v>1462.28</v>
      </c>
      <c r="E12" s="59">
        <f t="shared" ref="E12:E14" si="11">D12-F12</f>
        <v>889.72</v>
      </c>
      <c r="F12" s="60">
        <v>572.55999999999995</v>
      </c>
      <c r="G12" s="61">
        <f>E12/D12</f>
        <v>0.60844708263807212</v>
      </c>
      <c r="H12" s="62">
        <f>F12/D12</f>
        <v>0.39155291736192793</v>
      </c>
      <c r="I12" s="58">
        <f t="shared" ref="I12:I14" si="12">I5</f>
        <v>1462.28</v>
      </c>
      <c r="J12" s="59">
        <f>I12-K12</f>
        <v>889.79446000000007</v>
      </c>
      <c r="K12" s="60">
        <f>((I12-$I$11)*O$14)+K$11</f>
        <v>572.4855399999999</v>
      </c>
      <c r="L12" s="61">
        <f t="shared" si="8"/>
        <v>0.60849800311841784</v>
      </c>
      <c r="M12" s="62">
        <f t="shared" si="9"/>
        <v>0.3915019968815821</v>
      </c>
      <c r="N12" s="203"/>
      <c r="O12" s="205"/>
      <c r="P12" s="212"/>
      <c r="Q12" s="63">
        <f t="shared" ref="Q12:Q14" si="13">K12-F12</f>
        <v>-7.4460000000044602E-2</v>
      </c>
      <c r="R12" s="64">
        <f>(K12-F12)/F12</f>
        <v>-1.3004750593832018E-4</v>
      </c>
      <c r="S12" s="65">
        <v>428</v>
      </c>
      <c r="T12" s="66">
        <f>S12/1000</f>
        <v>0.42799999999999999</v>
      </c>
      <c r="U12" s="36"/>
      <c r="Z12" s="68"/>
    </row>
    <row r="13" spans="1:26">
      <c r="A13" s="55" t="s">
        <v>9</v>
      </c>
      <c r="B13" s="56"/>
      <c r="C13" s="57">
        <v>0</v>
      </c>
      <c r="D13" s="58">
        <f t="shared" si="10"/>
        <v>1316.13</v>
      </c>
      <c r="E13" s="59">
        <f t="shared" si="11"/>
        <v>806.05000000000018</v>
      </c>
      <c r="F13" s="60">
        <v>510.08</v>
      </c>
      <c r="G13" s="61">
        <f>E13/D13</f>
        <v>0.61243950065722996</v>
      </c>
      <c r="H13" s="62">
        <f>F13/D13</f>
        <v>0.38756049934277004</v>
      </c>
      <c r="I13" s="58">
        <f t="shared" si="12"/>
        <v>1316.13</v>
      </c>
      <c r="J13" s="59">
        <f t="shared" ref="J13:J14" si="14">I13-K13</f>
        <v>806.19666000000007</v>
      </c>
      <c r="K13" s="60">
        <f t="shared" ref="K13:K14" si="15">((I13-$I$11)*O$14)+K$11</f>
        <v>509.93334000000004</v>
      </c>
      <c r="L13" s="61">
        <f t="shared" si="8"/>
        <v>0.61255093341843125</v>
      </c>
      <c r="M13" s="62">
        <f t="shared" si="9"/>
        <v>0.38744906658156869</v>
      </c>
      <c r="N13" s="208"/>
      <c r="O13" s="210"/>
      <c r="P13" s="212"/>
      <c r="Q13" s="63">
        <f t="shared" si="13"/>
        <v>-0.14665999999994028</v>
      </c>
      <c r="R13" s="64">
        <f t="shared" ref="R13:R14" si="16">(K13-F13)/F13</f>
        <v>-2.875235257213384E-4</v>
      </c>
      <c r="S13" s="69"/>
      <c r="T13" s="70"/>
      <c r="U13" s="36"/>
      <c r="Z13" s="68"/>
    </row>
    <row r="14" spans="1:26">
      <c r="A14" s="55" t="s">
        <v>10</v>
      </c>
      <c r="B14" s="56"/>
      <c r="C14" s="57">
        <v>0</v>
      </c>
      <c r="D14" s="58">
        <f t="shared" si="10"/>
        <v>2193.75</v>
      </c>
      <c r="E14" s="59">
        <f t="shared" si="11"/>
        <v>1308.46</v>
      </c>
      <c r="F14" s="60">
        <v>885.29</v>
      </c>
      <c r="G14" s="61">
        <f>E14/D14</f>
        <v>0.59644900284900282</v>
      </c>
      <c r="H14" s="62">
        <f>F14/D14</f>
        <v>0.40355099715099713</v>
      </c>
      <c r="I14" s="58">
        <f t="shared" si="12"/>
        <v>2193.75</v>
      </c>
      <c r="J14" s="59">
        <f t="shared" si="14"/>
        <v>1308.1952999999999</v>
      </c>
      <c r="K14" s="60">
        <f t="shared" si="15"/>
        <v>885.55470000000014</v>
      </c>
      <c r="L14" s="61">
        <f t="shared" si="8"/>
        <v>0.59632834188034178</v>
      </c>
      <c r="M14" s="62">
        <f t="shared" si="9"/>
        <v>0.40367165811965816</v>
      </c>
      <c r="N14" s="203" t="s">
        <v>23</v>
      </c>
      <c r="O14" s="205">
        <f>T12</f>
        <v>0.42799999999999999</v>
      </c>
      <c r="P14" s="71"/>
      <c r="Q14" s="63">
        <f t="shared" si="13"/>
        <v>0.26470000000017535</v>
      </c>
      <c r="R14" s="64">
        <f t="shared" si="16"/>
        <v>2.9899806842975223E-4</v>
      </c>
      <c r="S14" s="69"/>
      <c r="T14" s="70"/>
      <c r="U14" s="36"/>
      <c r="Y14" s="68"/>
      <c r="Z14" s="68"/>
    </row>
    <row r="15" spans="1:26">
      <c r="A15" s="72" t="s">
        <v>11</v>
      </c>
      <c r="B15" s="56"/>
      <c r="C15" s="73">
        <f>SUM(C11:C14)</f>
        <v>0</v>
      </c>
      <c r="D15" s="74">
        <f>(D11*$C11)+(D12*$C12)+(D13*$C13)+(D14*$C14)</f>
        <v>0</v>
      </c>
      <c r="E15" s="75">
        <f>(E11*$C11)+(E12*$C12)+(E13*$C13)+(E14*$C14)</f>
        <v>0</v>
      </c>
      <c r="F15" s="76">
        <f>(F11*$C11)+(F12*$C12)+(F13*$C13)+(F14*$C14)</f>
        <v>0</v>
      </c>
      <c r="G15" s="61" t="str">
        <f>IFERROR(E15/D15,"0%")</f>
        <v>0%</v>
      </c>
      <c r="H15" s="62" t="str">
        <f>IFERROR(F15/E15,"0%")</f>
        <v>0%</v>
      </c>
      <c r="I15" s="74">
        <f>(I11*$C11)+(I12*$C12)+(I13*$C13)+(I14*$C14)</f>
        <v>0</v>
      </c>
      <c r="J15" s="75">
        <f>(J11*$C11)+(J12*$C12)+(J13*$C13)+(J14*$C14)</f>
        <v>0</v>
      </c>
      <c r="K15" s="76">
        <f>(K11*$C11)+(K12*$C12)+(K13*$C13)+(K14*$C14)</f>
        <v>0</v>
      </c>
      <c r="L15" s="61" t="str">
        <f>IFERROR(J15/I15,"0%")</f>
        <v>0%</v>
      </c>
      <c r="M15" s="62" t="str">
        <f>IFERROR(K15/J15,"0%")</f>
        <v>0%</v>
      </c>
      <c r="N15" s="203"/>
      <c r="O15" s="205"/>
      <c r="P15" s="77"/>
      <c r="Q15" s="77">
        <f>(Q11*$C11)+(Q12*$C12)+(Q13*$C13)+(Q14*$C14)</f>
        <v>0</v>
      </c>
      <c r="R15" s="83"/>
      <c r="S15" s="69"/>
      <c r="T15" s="79"/>
      <c r="U15" s="79"/>
      <c r="V15" s="80"/>
      <c r="W15" s="80"/>
      <c r="Y15" s="80"/>
    </row>
    <row r="16" spans="1:26">
      <c r="A16" s="72" t="s">
        <v>12</v>
      </c>
      <c r="B16" s="81"/>
      <c r="C16" s="82"/>
      <c r="D16" s="74">
        <f>D15*12</f>
        <v>0</v>
      </c>
      <c r="E16" s="75">
        <f>E15*12</f>
        <v>0</v>
      </c>
      <c r="F16" s="76">
        <f>F15*12</f>
        <v>0</v>
      </c>
      <c r="G16" s="61" t="str">
        <f>IFERROR(E16/D16,"0%")</f>
        <v>0%</v>
      </c>
      <c r="H16" s="62" t="str">
        <f>IFERROR(F16/E16,"0%")</f>
        <v>0%</v>
      </c>
      <c r="I16" s="74">
        <f>I15*12</f>
        <v>0</v>
      </c>
      <c r="J16" s="98">
        <f>J15*12</f>
        <v>0</v>
      </c>
      <c r="K16" s="76">
        <f>K15*12</f>
        <v>0</v>
      </c>
      <c r="L16" s="61" t="str">
        <f>IFERROR(J16/I16,"0%")</f>
        <v>0%</v>
      </c>
      <c r="M16" s="62" t="str">
        <f>IFERROR(K16/J16,"0%")</f>
        <v>0%</v>
      </c>
      <c r="N16" s="204"/>
      <c r="O16" s="206"/>
      <c r="P16" s="77"/>
      <c r="Q16" s="77">
        <f>Q15*12</f>
        <v>0</v>
      </c>
      <c r="R16" s="83"/>
      <c r="S16" s="79"/>
      <c r="T16" s="79"/>
      <c r="U16" s="79"/>
      <c r="V16" s="80"/>
      <c r="W16" s="80"/>
      <c r="X16" s="80"/>
      <c r="Y16" s="80"/>
    </row>
    <row r="17" spans="1:26">
      <c r="A17" s="84" t="s">
        <v>20</v>
      </c>
      <c r="B17" s="85"/>
      <c r="C17" s="86"/>
      <c r="D17" s="87"/>
      <c r="E17" s="88"/>
      <c r="F17" s="89"/>
      <c r="G17" s="90"/>
      <c r="H17" s="91"/>
      <c r="I17" s="92"/>
      <c r="J17" s="88"/>
      <c r="K17" s="89"/>
      <c r="L17" s="90"/>
      <c r="M17" s="91"/>
      <c r="N17" s="93"/>
      <c r="O17" s="94"/>
      <c r="P17" s="95"/>
      <c r="Q17" s="96"/>
      <c r="R17" s="97"/>
      <c r="S17" s="69"/>
      <c r="U17" s="36"/>
    </row>
    <row r="18" spans="1:26">
      <c r="A18" s="55" t="s">
        <v>3</v>
      </c>
      <c r="B18" s="56"/>
      <c r="C18" s="57">
        <v>0</v>
      </c>
      <c r="D18" s="58">
        <f>D4</f>
        <v>731.1</v>
      </c>
      <c r="E18" s="59">
        <f>D18-F18</f>
        <v>408.39000000000004</v>
      </c>
      <c r="F18" s="60">
        <v>322.70999999999998</v>
      </c>
      <c r="G18" s="61">
        <f>E18/D18</f>
        <v>0.55859663520722203</v>
      </c>
      <c r="H18" s="62">
        <f>F18/D18</f>
        <v>0.44140336479277797</v>
      </c>
      <c r="I18" s="58">
        <f>I4</f>
        <v>731.1</v>
      </c>
      <c r="J18" s="59">
        <f>I18-K18</f>
        <v>407.9538</v>
      </c>
      <c r="K18" s="60">
        <f>(I18*O18)</f>
        <v>323.14620000000002</v>
      </c>
      <c r="L18" s="61">
        <f t="shared" ref="L18:L21" si="17">J18/I18</f>
        <v>0.55799999999999994</v>
      </c>
      <c r="M18" s="62">
        <f t="shared" ref="M18:M21" si="18">K18/I18</f>
        <v>0.442</v>
      </c>
      <c r="N18" s="207" t="s">
        <v>22</v>
      </c>
      <c r="O18" s="209">
        <f>T18</f>
        <v>0.442</v>
      </c>
      <c r="P18" s="211"/>
      <c r="Q18" s="63">
        <f>K18-F18</f>
        <v>0.43620000000004211</v>
      </c>
      <c r="R18" s="64">
        <f>(K18-F18)/F18</f>
        <v>1.3516779771313009E-3</v>
      </c>
      <c r="S18" s="65">
        <v>442</v>
      </c>
      <c r="T18" s="66">
        <f>S18/1000</f>
        <v>0.442</v>
      </c>
      <c r="U18" s="36"/>
      <c r="Y18" s="68"/>
      <c r="Z18" s="68"/>
    </row>
    <row r="19" spans="1:26">
      <c r="A19" s="55" t="s">
        <v>8</v>
      </c>
      <c r="B19" s="56"/>
      <c r="C19" s="57">
        <v>0</v>
      </c>
      <c r="D19" s="58">
        <f t="shared" ref="D19:D21" si="19">D5</f>
        <v>1462.28</v>
      </c>
      <c r="E19" s="59">
        <f t="shared" ref="E19:E21" si="20">D19-F19</f>
        <v>774.63</v>
      </c>
      <c r="F19" s="60">
        <v>687.65</v>
      </c>
      <c r="G19" s="61">
        <f>E19/D19</f>
        <v>0.52974122603058238</v>
      </c>
      <c r="H19" s="62">
        <f>F19/D19</f>
        <v>0.47025877396941762</v>
      </c>
      <c r="I19" s="58">
        <f t="shared" ref="I19:I21" si="21">I5</f>
        <v>1462.28</v>
      </c>
      <c r="J19" s="59">
        <f t="shared" ref="J19:J21" si="22">I19-K19</f>
        <v>775.00615999999991</v>
      </c>
      <c r="K19" s="60">
        <f>((I19-$I$18)*O$21)+K$18</f>
        <v>687.27384000000006</v>
      </c>
      <c r="L19" s="61">
        <f t="shared" si="17"/>
        <v>0.52999846814563556</v>
      </c>
      <c r="M19" s="62">
        <f t="shared" si="18"/>
        <v>0.4700015318543645</v>
      </c>
      <c r="N19" s="203"/>
      <c r="O19" s="205"/>
      <c r="P19" s="212"/>
      <c r="Q19" s="63">
        <f t="shared" ref="Q19:Q21" si="23">K19-F19</f>
        <v>-0.37615999999991345</v>
      </c>
      <c r="R19" s="64">
        <f>(K19-F19)/F19</f>
        <v>-5.4702246782507597E-4</v>
      </c>
      <c r="S19" s="65">
        <v>498</v>
      </c>
      <c r="T19" s="66">
        <f>S19/1000</f>
        <v>0.498</v>
      </c>
      <c r="U19" s="36"/>
      <c r="Y19" s="68"/>
      <c r="Z19" s="68"/>
    </row>
    <row r="20" spans="1:26">
      <c r="A20" s="55" t="s">
        <v>9</v>
      </c>
      <c r="B20" s="56"/>
      <c r="C20" s="57">
        <v>1</v>
      </c>
      <c r="D20" s="58">
        <f t="shared" si="19"/>
        <v>1316.13</v>
      </c>
      <c r="E20" s="59">
        <f t="shared" si="20"/>
        <v>701.44</v>
      </c>
      <c r="F20" s="60">
        <v>614.69000000000005</v>
      </c>
      <c r="G20" s="61">
        <f>E20/D20</f>
        <v>0.53295647086534004</v>
      </c>
      <c r="H20" s="62">
        <f>F20/D20</f>
        <v>0.46704352913465996</v>
      </c>
      <c r="I20" s="58">
        <f t="shared" si="21"/>
        <v>1316.13</v>
      </c>
      <c r="J20" s="59">
        <f t="shared" si="22"/>
        <v>701.63886000000002</v>
      </c>
      <c r="K20" s="60">
        <f>((I20-$I$18)*O$21)+K$18</f>
        <v>614.49114000000009</v>
      </c>
      <c r="L20" s="61">
        <f t="shared" si="17"/>
        <v>0.53310756536208426</v>
      </c>
      <c r="M20" s="62">
        <f t="shared" si="18"/>
        <v>0.46689243463791574</v>
      </c>
      <c r="N20" s="208"/>
      <c r="O20" s="210"/>
      <c r="P20" s="212"/>
      <c r="Q20" s="63">
        <f t="shared" si="23"/>
        <v>-0.19885999999996784</v>
      </c>
      <c r="R20" s="64">
        <f t="shared" ref="R20:R21" si="24">(K20-F20)/F20</f>
        <v>-3.2351266492047673E-4</v>
      </c>
      <c r="S20" s="69"/>
      <c r="T20" s="70"/>
      <c r="U20" s="36"/>
      <c r="Y20" s="68"/>
      <c r="Z20" s="68"/>
    </row>
    <row r="21" spans="1:26">
      <c r="A21" s="55" t="s">
        <v>10</v>
      </c>
      <c r="B21" s="56"/>
      <c r="C21" s="57">
        <v>0</v>
      </c>
      <c r="D21" s="58">
        <f t="shared" si="19"/>
        <v>2193.75</v>
      </c>
      <c r="E21" s="59">
        <f t="shared" si="20"/>
        <v>1141.08</v>
      </c>
      <c r="F21" s="60">
        <v>1052.67</v>
      </c>
      <c r="G21" s="61">
        <f>E21/D21</f>
        <v>0.52015042735042727</v>
      </c>
      <c r="H21" s="62">
        <f>F21/D21</f>
        <v>0.47984957264957268</v>
      </c>
      <c r="I21" s="58">
        <f t="shared" si="21"/>
        <v>2193.75</v>
      </c>
      <c r="J21" s="59">
        <f t="shared" si="22"/>
        <v>1142.2040999999999</v>
      </c>
      <c r="K21" s="60">
        <f>((I21-$I$18)*O$21)+K$18</f>
        <v>1051.5459000000001</v>
      </c>
      <c r="L21" s="61">
        <f t="shared" si="17"/>
        <v>0.52066283760683763</v>
      </c>
      <c r="M21" s="62">
        <f t="shared" si="18"/>
        <v>0.47933716239316243</v>
      </c>
      <c r="N21" s="203" t="s">
        <v>23</v>
      </c>
      <c r="O21" s="205">
        <f>T19</f>
        <v>0.498</v>
      </c>
      <c r="P21" s="71"/>
      <c r="Q21" s="63">
        <f t="shared" si="23"/>
        <v>-1.1240999999999985</v>
      </c>
      <c r="R21" s="64">
        <f t="shared" si="24"/>
        <v>-1.0678560232551498E-3</v>
      </c>
      <c r="S21" s="69"/>
      <c r="T21" s="70"/>
      <c r="U21" s="36"/>
      <c r="Y21" s="68"/>
      <c r="Z21" s="68"/>
    </row>
    <row r="22" spans="1:26">
      <c r="A22" s="72" t="s">
        <v>11</v>
      </c>
      <c r="B22" s="56"/>
      <c r="C22" s="73">
        <f>SUM(C18:C21)</f>
        <v>1</v>
      </c>
      <c r="D22" s="74">
        <f>(D18*$C18)+(D19*$C19)+(D20*$C20)+(D21*$C21)</f>
        <v>1316.13</v>
      </c>
      <c r="E22" s="75">
        <f>(E18*$C18)+(E19*$C19)+(E20*$C20)+(E21*$C21)</f>
        <v>701.44</v>
      </c>
      <c r="F22" s="76">
        <f>(F18*$C18)+(F19*$C19)+(F20*$C20)+(F21*$C21)</f>
        <v>614.69000000000005</v>
      </c>
      <c r="G22" s="61">
        <f>IFERROR(E22/D22,"0%")</f>
        <v>0.53295647086534004</v>
      </c>
      <c r="H22" s="62">
        <f>IFERROR(F22/E22,"0%")</f>
        <v>0.8763258439781022</v>
      </c>
      <c r="I22" s="74">
        <f>(I18*$C18)+(I19*$C19)+(I20*$C20)+(I21*$C21)</f>
        <v>1316.13</v>
      </c>
      <c r="J22" s="75">
        <f>(J18*$C18)+(J19*$C19)+(J20*$C20)+(J21*$C21)</f>
        <v>701.63886000000002</v>
      </c>
      <c r="K22" s="76">
        <f>(K18*$C18)+(K19*$C19)+(K20*$C20)+(K21*$C21)</f>
        <v>614.49114000000009</v>
      </c>
      <c r="L22" s="61">
        <f>IFERROR(J22/I22,"0%")</f>
        <v>0.53310756536208426</v>
      </c>
      <c r="M22" s="62">
        <f>IFERROR(K22/J22,"0%")</f>
        <v>0.87579405165785729</v>
      </c>
      <c r="N22" s="203"/>
      <c r="O22" s="205"/>
      <c r="P22" s="77"/>
      <c r="Q22" s="77">
        <f>(Q18*$C18)+(Q19*$C19)+(Q20*$C20)+(Q21*$C21)</f>
        <v>-0.19885999999996784</v>
      </c>
      <c r="R22" s="83"/>
      <c r="S22" s="69"/>
      <c r="T22" s="79"/>
      <c r="U22" s="79"/>
      <c r="V22" s="80"/>
      <c r="W22" s="80"/>
      <c r="X22" s="80"/>
      <c r="Y22" s="80"/>
    </row>
    <row r="23" spans="1:26">
      <c r="A23" s="72" t="s">
        <v>12</v>
      </c>
      <c r="B23" s="81"/>
      <c r="C23" s="82"/>
      <c r="D23" s="74">
        <f>D22*12</f>
        <v>15793.560000000001</v>
      </c>
      <c r="E23" s="75">
        <f>E22*12</f>
        <v>8417.2800000000007</v>
      </c>
      <c r="F23" s="76">
        <f>F22*12</f>
        <v>7376.2800000000007</v>
      </c>
      <c r="G23" s="61">
        <f>IFERROR(E23/D23,"0%")</f>
        <v>0.53295647086534004</v>
      </c>
      <c r="H23" s="62">
        <f>IFERROR(F23/E23,"0%")</f>
        <v>0.8763258439781022</v>
      </c>
      <c r="I23" s="74">
        <f>I22*12</f>
        <v>15793.560000000001</v>
      </c>
      <c r="J23" s="98">
        <f>J22*12</f>
        <v>8419.6663200000003</v>
      </c>
      <c r="K23" s="76">
        <f>K22*12</f>
        <v>7373.893680000001</v>
      </c>
      <c r="L23" s="61">
        <f>IFERROR(J23/I23,"0%")</f>
        <v>0.53310756536208426</v>
      </c>
      <c r="M23" s="62">
        <f>IFERROR(K23/J23,"0%")</f>
        <v>0.87579405165785729</v>
      </c>
      <c r="N23" s="204"/>
      <c r="O23" s="206"/>
      <c r="P23" s="77"/>
      <c r="Q23" s="77">
        <f>Q22*12</f>
        <v>-2.3863199999996141</v>
      </c>
      <c r="R23" s="83"/>
      <c r="S23" s="79"/>
      <c r="T23" s="79"/>
      <c r="U23" s="79"/>
      <c r="V23" s="80"/>
      <c r="W23" s="80"/>
      <c r="X23" s="80"/>
      <c r="Y23" s="80"/>
    </row>
    <row r="24" spans="1:26">
      <c r="A24" s="84" t="s">
        <v>21</v>
      </c>
      <c r="B24" s="85"/>
      <c r="C24" s="86"/>
      <c r="D24" s="87"/>
      <c r="E24" s="88"/>
      <c r="F24" s="89"/>
      <c r="G24" s="90"/>
      <c r="H24" s="91"/>
      <c r="I24" s="92"/>
      <c r="J24" s="88"/>
      <c r="K24" s="89"/>
      <c r="L24" s="90"/>
      <c r="M24" s="91"/>
      <c r="N24" s="93">
        <v>900</v>
      </c>
      <c r="O24" s="94"/>
      <c r="P24" s="95"/>
      <c r="Q24" s="96"/>
      <c r="R24" s="97"/>
      <c r="S24" s="69"/>
      <c r="U24" s="36"/>
    </row>
    <row r="25" spans="1:26">
      <c r="A25" s="55" t="s">
        <v>3</v>
      </c>
      <c r="B25" s="56"/>
      <c r="C25" s="57">
        <v>0</v>
      </c>
      <c r="D25" s="58">
        <f>D4</f>
        <v>731.1</v>
      </c>
      <c r="E25" s="59">
        <f>D25-F25</f>
        <v>314.13</v>
      </c>
      <c r="F25" s="60">
        <v>416.97</v>
      </c>
      <c r="G25" s="61">
        <f>E25/D25</f>
        <v>0.42966762412802623</v>
      </c>
      <c r="H25" s="62">
        <f>F25/D25</f>
        <v>0.57033237587197372</v>
      </c>
      <c r="I25" s="58">
        <f>I4</f>
        <v>731.1</v>
      </c>
      <c r="J25" s="59">
        <f>I25-K25</f>
        <v>314.37300000000005</v>
      </c>
      <c r="K25" s="60">
        <f>(I25*O25)</f>
        <v>416.72699999999998</v>
      </c>
      <c r="L25" s="61">
        <f t="shared" ref="L25:L28" si="25">J25/I25</f>
        <v>0.43000000000000005</v>
      </c>
      <c r="M25" s="62">
        <f t="shared" ref="M25:M28" si="26">K25/I25</f>
        <v>0.56999999999999995</v>
      </c>
      <c r="N25" s="207" t="s">
        <v>22</v>
      </c>
      <c r="O25" s="209">
        <f>T25</f>
        <v>0.56999999999999995</v>
      </c>
      <c r="P25" s="211"/>
      <c r="Q25" s="63">
        <f>K25-F25</f>
        <v>-0.24300000000005184</v>
      </c>
      <c r="R25" s="64">
        <f>(K25-F25)/F25</f>
        <v>-5.827757392619417E-4</v>
      </c>
      <c r="S25" s="65">
        <v>570</v>
      </c>
      <c r="T25" s="66">
        <f>S25/1000</f>
        <v>0.56999999999999995</v>
      </c>
      <c r="U25" s="36"/>
      <c r="Y25" s="68"/>
      <c r="Z25" s="68"/>
    </row>
    <row r="26" spans="1:26">
      <c r="A26" s="55" t="s">
        <v>8</v>
      </c>
      <c r="B26" s="56"/>
      <c r="C26" s="57">
        <v>0</v>
      </c>
      <c r="D26" s="58">
        <f t="shared" ref="D26:D28" si="27">D5</f>
        <v>1462.28</v>
      </c>
      <c r="E26" s="59">
        <f t="shared" ref="E26:E28" si="28">D26-F26</f>
        <v>593.15</v>
      </c>
      <c r="F26" s="60">
        <v>869.13</v>
      </c>
      <c r="G26" s="61">
        <f>E26/D26</f>
        <v>0.40563366797056649</v>
      </c>
      <c r="H26" s="62">
        <f>F26/D26</f>
        <v>0.59436633202943345</v>
      </c>
      <c r="I26" s="58">
        <f t="shared" ref="I26:I28" si="29">I5</f>
        <v>1462.28</v>
      </c>
      <c r="J26" s="59">
        <f t="shared" ref="J26:J28" si="30">I26-K26</f>
        <v>592.95258000000001</v>
      </c>
      <c r="K26" s="60">
        <f>((I26-$I$25)*O$28)+K$25</f>
        <v>869.32741999999996</v>
      </c>
      <c r="L26" s="61">
        <f t="shared" si="25"/>
        <v>0.40549865962743115</v>
      </c>
      <c r="M26" s="62">
        <f t="shared" si="26"/>
        <v>0.59450134037256885</v>
      </c>
      <c r="N26" s="203"/>
      <c r="O26" s="205"/>
      <c r="P26" s="212"/>
      <c r="Q26" s="63">
        <f t="shared" ref="Q26:Q28" si="31">K26-F26</f>
        <v>0.19741999999996551</v>
      </c>
      <c r="R26" s="64">
        <f>(K26-F26)/F26</f>
        <v>2.2714668691676217E-4</v>
      </c>
      <c r="S26" s="65">
        <v>619</v>
      </c>
      <c r="T26" s="66">
        <f>S26/1000</f>
        <v>0.61899999999999999</v>
      </c>
      <c r="U26" s="36"/>
      <c r="Y26" s="68"/>
      <c r="Z26" s="68"/>
    </row>
    <row r="27" spans="1:26">
      <c r="A27" s="55" t="s">
        <v>9</v>
      </c>
      <c r="B27" s="56"/>
      <c r="C27" s="57">
        <v>0</v>
      </c>
      <c r="D27" s="58">
        <f t="shared" si="27"/>
        <v>1316.13</v>
      </c>
      <c r="E27" s="59">
        <f t="shared" si="28"/>
        <v>537.37000000000012</v>
      </c>
      <c r="F27" s="60">
        <v>778.76</v>
      </c>
      <c r="G27" s="61">
        <f>E27/D27</f>
        <v>0.40829553311602962</v>
      </c>
      <c r="H27" s="62">
        <f>F27/D27</f>
        <v>0.59170446688397038</v>
      </c>
      <c r="I27" s="58">
        <f t="shared" si="29"/>
        <v>1316.13</v>
      </c>
      <c r="J27" s="59">
        <f t="shared" si="30"/>
        <v>537.26943000000006</v>
      </c>
      <c r="K27" s="60">
        <f t="shared" ref="K27:K28" si="32">((I27-$I$25)*O$28)+K$25</f>
        <v>778.86057000000005</v>
      </c>
      <c r="L27" s="61">
        <f t="shared" si="25"/>
        <v>0.40821911969182378</v>
      </c>
      <c r="M27" s="62">
        <f t="shared" si="26"/>
        <v>0.59178088030817622</v>
      </c>
      <c r="N27" s="208"/>
      <c r="O27" s="210"/>
      <c r="P27" s="212"/>
      <c r="Q27" s="63">
        <f t="shared" si="31"/>
        <v>0.10057000000006155</v>
      </c>
      <c r="R27" s="64">
        <f t="shared" ref="R27:R28" si="33">(K27-F27)/F27</f>
        <v>1.2914119882898655E-4</v>
      </c>
      <c r="S27" s="69"/>
      <c r="T27" s="70"/>
      <c r="U27" s="36"/>
      <c r="Y27" s="68"/>
      <c r="Z27" s="68"/>
    </row>
    <row r="28" spans="1:26">
      <c r="A28" s="55" t="s">
        <v>10</v>
      </c>
      <c r="B28" s="56"/>
      <c r="C28" s="57">
        <v>0</v>
      </c>
      <c r="D28" s="58">
        <f t="shared" si="27"/>
        <v>2193.75</v>
      </c>
      <c r="E28" s="59">
        <f t="shared" si="28"/>
        <v>872.31</v>
      </c>
      <c r="F28" s="60">
        <v>1321.44</v>
      </c>
      <c r="G28" s="61">
        <f>E28/D28</f>
        <v>0.39763418803418799</v>
      </c>
      <c r="H28" s="62">
        <f>F28/D28</f>
        <v>0.60236581196581196</v>
      </c>
      <c r="I28" s="58">
        <f t="shared" si="29"/>
        <v>2193.75</v>
      </c>
      <c r="J28" s="59">
        <f t="shared" si="30"/>
        <v>871.64265</v>
      </c>
      <c r="K28" s="60">
        <f t="shared" si="32"/>
        <v>1322.10735</v>
      </c>
      <c r="L28" s="61">
        <f t="shared" si="25"/>
        <v>0.39732998290598293</v>
      </c>
      <c r="M28" s="62">
        <f t="shared" si="26"/>
        <v>0.60267001709401713</v>
      </c>
      <c r="N28" s="203" t="s">
        <v>23</v>
      </c>
      <c r="O28" s="205">
        <f>T26</f>
        <v>0.61899999999999999</v>
      </c>
      <c r="P28" s="71"/>
      <c r="Q28" s="63">
        <f t="shared" si="31"/>
        <v>0.66734999999994216</v>
      </c>
      <c r="R28" s="64">
        <f t="shared" si="33"/>
        <v>5.0501725390478735E-4</v>
      </c>
      <c r="S28" s="69"/>
      <c r="T28" s="70"/>
      <c r="U28" s="36"/>
      <c r="Y28" s="68"/>
      <c r="Z28" s="68"/>
    </row>
    <row r="29" spans="1:26">
      <c r="A29" s="72" t="s">
        <v>11</v>
      </c>
      <c r="B29" s="56"/>
      <c r="C29" s="73">
        <f>SUM(C25:C28)</f>
        <v>0</v>
      </c>
      <c r="D29" s="74">
        <f>(D25*$C25)+(D26*$C26)+(D27*$C27)+(D28*$C28)</f>
        <v>0</v>
      </c>
      <c r="E29" s="75">
        <f>(E25*$C25)+(E26*$C26)+(E27*$C27)+(E28*$C28)</f>
        <v>0</v>
      </c>
      <c r="F29" s="76">
        <f>(F25*$C25)+(F26*$C26)+(F27*$C27)+(F28*$C28)</f>
        <v>0</v>
      </c>
      <c r="G29" s="61" t="str">
        <f>IFERROR(E29/D29,"0%")</f>
        <v>0%</v>
      </c>
      <c r="H29" s="62" t="str">
        <f>IFERROR(F29/E29,"0%")</f>
        <v>0%</v>
      </c>
      <c r="I29" s="74">
        <f>(I25*$C25)+(I26*$C26)+(I27*$C27)+(I28*$C28)</f>
        <v>0</v>
      </c>
      <c r="J29" s="75">
        <f>(J25*$C25)+(J26*$C26)+(J27*$C27)+(J28*$C28)</f>
        <v>0</v>
      </c>
      <c r="K29" s="76">
        <f>(K25*$C25)+(K26*$C26)+(K27*$C27)+(K28*$C28)</f>
        <v>0</v>
      </c>
      <c r="L29" s="61" t="str">
        <f>IFERROR(J29/I29,"0%")</f>
        <v>0%</v>
      </c>
      <c r="M29" s="62" t="str">
        <f>IFERROR(K29/J29,"0%")</f>
        <v>0%</v>
      </c>
      <c r="N29" s="203"/>
      <c r="O29" s="205"/>
      <c r="P29" s="77"/>
      <c r="Q29" s="77">
        <f>(Q25*$C25)+(Q26*$C26)+(Q27*$C27)+(Q28*$C28)</f>
        <v>0</v>
      </c>
      <c r="R29" s="99"/>
      <c r="S29" s="69"/>
      <c r="T29" s="79"/>
      <c r="U29" s="79"/>
      <c r="V29" s="80"/>
      <c r="W29" s="80"/>
      <c r="X29" s="80"/>
      <c r="Y29" s="80"/>
    </row>
    <row r="30" spans="1:26">
      <c r="A30" s="72" t="s">
        <v>12</v>
      </c>
      <c r="B30" s="81"/>
      <c r="C30" s="82"/>
      <c r="D30" s="74">
        <f>D29*12</f>
        <v>0</v>
      </c>
      <c r="E30" s="75">
        <f>E29*12</f>
        <v>0</v>
      </c>
      <c r="F30" s="76">
        <f>F29*12</f>
        <v>0</v>
      </c>
      <c r="G30" s="61" t="str">
        <f>IFERROR(E30/D30,"0%")</f>
        <v>0%</v>
      </c>
      <c r="H30" s="62" t="str">
        <f>IFERROR(F30/E30,"0%")</f>
        <v>0%</v>
      </c>
      <c r="I30" s="74">
        <f>I29*12</f>
        <v>0</v>
      </c>
      <c r="J30" s="98">
        <f>J29*12</f>
        <v>0</v>
      </c>
      <c r="K30" s="76">
        <f>K29*12</f>
        <v>0</v>
      </c>
      <c r="L30" s="61" t="str">
        <f>IFERROR(J30/I30,"0%")</f>
        <v>0%</v>
      </c>
      <c r="M30" s="62" t="str">
        <f>IFERROR(K30/J30,"0%")</f>
        <v>0%</v>
      </c>
      <c r="N30" s="204"/>
      <c r="O30" s="206"/>
      <c r="P30" s="77"/>
      <c r="Q30" s="77">
        <f>Q29*12</f>
        <v>0</v>
      </c>
      <c r="R30" s="99"/>
      <c r="S30" s="79"/>
      <c r="T30" s="79"/>
      <c r="U30" s="79"/>
      <c r="V30" s="80"/>
      <c r="W30" s="80"/>
      <c r="X30" s="80"/>
      <c r="Y30" s="80"/>
    </row>
    <row r="31" spans="1:26" s="67" customFormat="1" hidden="1">
      <c r="A31" s="100"/>
      <c r="B31" s="101"/>
      <c r="C31" s="57"/>
      <c r="D31" s="102"/>
      <c r="E31" s="103"/>
      <c r="F31" s="104"/>
      <c r="G31" s="105"/>
      <c r="H31" s="62"/>
      <c r="I31" s="102"/>
      <c r="J31" s="103"/>
      <c r="K31" s="104"/>
      <c r="L31" s="105"/>
      <c r="M31" s="62"/>
      <c r="N31" s="102"/>
      <c r="O31" s="104"/>
      <c r="P31" s="106"/>
      <c r="Q31" s="107"/>
      <c r="R31" s="99"/>
      <c r="S31" s="36"/>
      <c r="T31" s="36"/>
      <c r="U31" s="36"/>
      <c r="Y31" s="108"/>
    </row>
    <row r="32" spans="1:26" s="67" customFormat="1" hidden="1">
      <c r="A32" s="100"/>
      <c r="B32" s="101"/>
      <c r="C32" s="57"/>
      <c r="D32" s="102"/>
      <c r="E32" s="103"/>
      <c r="F32" s="104"/>
      <c r="G32" s="105"/>
      <c r="H32" s="62"/>
      <c r="I32" s="102"/>
      <c r="J32" s="103"/>
      <c r="K32" s="104"/>
      <c r="L32" s="105"/>
      <c r="M32" s="62"/>
      <c r="N32" s="102"/>
      <c r="O32" s="104"/>
      <c r="P32" s="106"/>
      <c r="Q32" s="107"/>
      <c r="R32" s="99"/>
      <c r="S32" s="36"/>
      <c r="T32" s="36"/>
      <c r="U32" s="36"/>
      <c r="Y32" s="108"/>
    </row>
    <row r="33" spans="1:25" s="67" customFormat="1" hidden="1">
      <c r="A33" s="100"/>
      <c r="B33" s="101"/>
      <c r="C33" s="109"/>
      <c r="D33" s="110"/>
      <c r="E33" s="111"/>
      <c r="F33" s="112"/>
      <c r="G33" s="105"/>
      <c r="H33" s="62"/>
      <c r="I33" s="110"/>
      <c r="J33" s="111"/>
      <c r="K33" s="112"/>
      <c r="L33" s="105"/>
      <c r="M33" s="62"/>
      <c r="N33" s="110"/>
      <c r="O33" s="112"/>
      <c r="P33" s="113"/>
      <c r="Q33" s="107"/>
      <c r="R33" s="99"/>
      <c r="S33" s="36"/>
      <c r="T33" s="36"/>
      <c r="U33" s="36"/>
    </row>
    <row r="34" spans="1:25" s="67" customFormat="1" hidden="1">
      <c r="A34" s="100"/>
      <c r="B34" s="101"/>
      <c r="C34" s="109"/>
      <c r="D34" s="110"/>
      <c r="E34" s="111"/>
      <c r="F34" s="112"/>
      <c r="G34" s="105"/>
      <c r="H34" s="62"/>
      <c r="I34" s="110"/>
      <c r="J34" s="111"/>
      <c r="K34" s="112"/>
      <c r="L34" s="105"/>
      <c r="M34" s="62"/>
      <c r="N34" s="110"/>
      <c r="O34" s="112"/>
      <c r="P34" s="113"/>
      <c r="Q34" s="107"/>
      <c r="R34" s="99"/>
      <c r="S34" s="36"/>
      <c r="T34" s="36"/>
      <c r="U34" s="36"/>
    </row>
    <row r="35" spans="1:25" hidden="1">
      <c r="A35" s="84"/>
      <c r="B35" s="85"/>
      <c r="C35" s="86"/>
      <c r="D35" s="114"/>
      <c r="E35" s="115"/>
      <c r="F35" s="116"/>
      <c r="G35" s="90"/>
      <c r="H35" s="91"/>
      <c r="I35" s="92"/>
      <c r="J35" s="115"/>
      <c r="K35" s="116"/>
      <c r="L35" s="90"/>
      <c r="M35" s="91"/>
      <c r="N35" s="117"/>
      <c r="O35" s="118"/>
      <c r="P35" s="119"/>
      <c r="Q35" s="120"/>
      <c r="R35" s="121"/>
      <c r="U35" s="36"/>
    </row>
    <row r="36" spans="1:25" hidden="1">
      <c r="A36" s="55"/>
      <c r="B36" s="56"/>
      <c r="C36" s="57"/>
      <c r="D36" s="102"/>
      <c r="E36" s="103"/>
      <c r="F36" s="104"/>
      <c r="G36" s="61"/>
      <c r="H36" s="62"/>
      <c r="I36" s="102"/>
      <c r="J36" s="103"/>
      <c r="K36" s="104"/>
      <c r="L36" s="61"/>
      <c r="M36" s="62"/>
      <c r="N36" s="122"/>
      <c r="O36" s="104"/>
      <c r="P36" s="106"/>
      <c r="Q36" s="107"/>
      <c r="R36" s="99"/>
      <c r="U36" s="36"/>
      <c r="Y36" s="68"/>
    </row>
    <row r="37" spans="1:25" hidden="1">
      <c r="A37" s="55"/>
      <c r="B37" s="56"/>
      <c r="C37" s="57"/>
      <c r="D37" s="102"/>
      <c r="E37" s="103"/>
      <c r="F37" s="104"/>
      <c r="G37" s="61"/>
      <c r="H37" s="62"/>
      <c r="I37" s="102"/>
      <c r="J37" s="103"/>
      <c r="K37" s="104"/>
      <c r="L37" s="61"/>
      <c r="M37" s="62"/>
      <c r="N37" s="122"/>
      <c r="O37" s="104"/>
      <c r="P37" s="106"/>
      <c r="Q37" s="107"/>
      <c r="R37" s="99"/>
      <c r="U37" s="36"/>
    </row>
    <row r="38" spans="1:25" hidden="1">
      <c r="A38" s="55"/>
      <c r="B38" s="56"/>
      <c r="C38" s="57"/>
      <c r="D38" s="102"/>
      <c r="E38" s="103"/>
      <c r="F38" s="104"/>
      <c r="G38" s="61"/>
      <c r="H38" s="62"/>
      <c r="I38" s="102"/>
      <c r="J38" s="103"/>
      <c r="K38" s="104"/>
      <c r="L38" s="61"/>
      <c r="M38" s="62"/>
      <c r="N38" s="122"/>
      <c r="O38" s="104"/>
      <c r="P38" s="106"/>
      <c r="Q38" s="107"/>
      <c r="R38" s="99"/>
      <c r="U38" s="36"/>
    </row>
    <row r="39" spans="1:25" hidden="1">
      <c r="A39" s="55"/>
      <c r="B39" s="56"/>
      <c r="C39" s="57"/>
      <c r="D39" s="102"/>
      <c r="E39" s="103"/>
      <c r="F39" s="104"/>
      <c r="G39" s="61"/>
      <c r="H39" s="62"/>
      <c r="I39" s="102"/>
      <c r="J39" s="103"/>
      <c r="K39" s="104"/>
      <c r="L39" s="61"/>
      <c r="M39" s="62"/>
      <c r="N39" s="122"/>
      <c r="O39" s="104"/>
      <c r="P39" s="106"/>
      <c r="Q39" s="107"/>
      <c r="R39" s="99"/>
      <c r="U39" s="36"/>
    </row>
    <row r="40" spans="1:25" s="67" customFormat="1" hidden="1">
      <c r="A40" s="100"/>
      <c r="B40" s="101"/>
      <c r="C40" s="109"/>
      <c r="D40" s="110"/>
      <c r="E40" s="111"/>
      <c r="F40" s="112"/>
      <c r="G40" s="105"/>
      <c r="H40" s="62"/>
      <c r="I40" s="111"/>
      <c r="J40" s="111"/>
      <c r="K40" s="112"/>
      <c r="L40" s="105"/>
      <c r="M40" s="62"/>
      <c r="N40" s="110"/>
      <c r="O40" s="112"/>
      <c r="P40" s="113"/>
      <c r="Q40" s="107"/>
      <c r="R40" s="99"/>
      <c r="S40" s="36"/>
      <c r="T40" s="36"/>
      <c r="U40" s="36"/>
    </row>
    <row r="41" spans="1:25" s="67" customFormat="1" hidden="1">
      <c r="A41" s="100"/>
      <c r="B41" s="101"/>
      <c r="C41" s="109"/>
      <c r="D41" s="110"/>
      <c r="E41" s="111"/>
      <c r="F41" s="112"/>
      <c r="G41" s="105"/>
      <c r="H41" s="62"/>
      <c r="I41" s="110"/>
      <c r="J41" s="111"/>
      <c r="K41" s="112"/>
      <c r="L41" s="105"/>
      <c r="M41" s="62"/>
      <c r="N41" s="110"/>
      <c r="O41" s="112"/>
      <c r="P41" s="113"/>
      <c r="Q41" s="107"/>
      <c r="R41" s="99"/>
      <c r="S41" s="36"/>
      <c r="T41" s="36"/>
      <c r="U41" s="36"/>
    </row>
    <row r="42" spans="1:25" ht="19.5" thickBot="1">
      <c r="A42" s="123" t="s">
        <v>12</v>
      </c>
      <c r="B42" s="124"/>
      <c r="C42" s="124"/>
      <c r="D42" s="124">
        <f>D9+D16+D23+D30</f>
        <v>751107.72000000009</v>
      </c>
      <c r="E42" s="124">
        <f>E9+E16+E23+E30</f>
        <v>614367.02954880008</v>
      </c>
      <c r="F42" s="124">
        <f>F9+F16+F23+F30</f>
        <v>136740.6904512</v>
      </c>
      <c r="G42" s="124"/>
      <c r="H42" s="124"/>
      <c r="I42" s="124">
        <f>I9+I16+I23+I30</f>
        <v>751107.72000000009</v>
      </c>
      <c r="J42" s="124">
        <f>J9+J16+J23+J30</f>
        <v>670202.41031999991</v>
      </c>
      <c r="K42" s="124">
        <f>K9+K16+K23+K30</f>
        <v>80905.309680000006</v>
      </c>
      <c r="L42" s="124"/>
      <c r="M42" s="124"/>
      <c r="N42" s="124"/>
      <c r="O42" s="124"/>
      <c r="P42" s="124"/>
      <c r="Q42" s="125">
        <f>K42-F42</f>
        <v>-55835.380771199998</v>
      </c>
      <c r="R42" s="126">
        <f>(K42-F42)/F42</f>
        <v>-0.40833039958304523</v>
      </c>
      <c r="S42" s="66"/>
      <c r="U42" s="36"/>
      <c r="Y42" s="127"/>
    </row>
    <row r="43" spans="1:25" ht="20.25">
      <c r="A43" s="20"/>
    </row>
    <row r="44" spans="1:25" ht="20.25">
      <c r="A44" s="21"/>
      <c r="N44" s="127"/>
    </row>
    <row r="45" spans="1:25" ht="20.25">
      <c r="A45" s="22"/>
    </row>
    <row r="46" spans="1:25" ht="20.25">
      <c r="A46" s="22"/>
    </row>
  </sheetData>
  <mergeCells count="27">
    <mergeCell ref="N25:N27"/>
    <mergeCell ref="O25:O27"/>
    <mergeCell ref="P25:P27"/>
    <mergeCell ref="N28:N30"/>
    <mergeCell ref="O28:O30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D1:H1"/>
    <mergeCell ref="I1:M1"/>
    <mergeCell ref="N1:R1"/>
    <mergeCell ref="B2:C2"/>
    <mergeCell ref="G2:H2"/>
    <mergeCell ref="L2:M2"/>
    <mergeCell ref="N2:O2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C0598-5AA9-4273-8937-812AF415F23E}">
  <sheetPr>
    <tabColor theme="4"/>
  </sheetPr>
  <dimension ref="A1:Z46"/>
  <sheetViews>
    <sheetView showGridLines="0" zoomScale="85" zoomScaleNormal="85" zoomScaleSheetLayoutView="100" workbookViewId="0">
      <selection activeCell="E43" sqref="E43"/>
    </sheetView>
  </sheetViews>
  <sheetFormatPr defaultColWidth="6.375" defaultRowHeight="15"/>
  <cols>
    <col min="1" max="1" width="6.375" style="37"/>
    <col min="2" max="2" width="12" style="37" customWidth="1"/>
    <col min="3" max="3" width="6.375" style="37" customWidth="1"/>
    <col min="4" max="6" width="12.75" style="37" customWidth="1"/>
    <col min="7" max="7" width="7.25" style="37" hidden="1" customWidth="1"/>
    <col min="8" max="8" width="6.375" style="37" hidden="1" customWidth="1"/>
    <col min="9" max="11" width="12.75" style="37" customWidth="1"/>
    <col min="12" max="13" width="6.375" style="37" hidden="1" customWidth="1"/>
    <col min="14" max="15" width="13.625" style="37" customWidth="1"/>
    <col min="16" max="16" width="18.375" style="37" customWidth="1"/>
    <col min="17" max="18" width="12.125" style="37" customWidth="1"/>
    <col min="19" max="19" width="8.125" style="36" customWidth="1"/>
    <col min="20" max="20" width="6.375" style="36" customWidth="1"/>
    <col min="21" max="24" width="6.375" style="37" customWidth="1"/>
    <col min="25" max="16384" width="6.375" style="37"/>
  </cols>
  <sheetData>
    <row r="1" spans="1:26" ht="18.75">
      <c r="A1" s="33"/>
      <c r="B1" s="34"/>
      <c r="C1" s="35"/>
      <c r="D1" s="194" t="s">
        <v>13</v>
      </c>
      <c r="E1" s="195"/>
      <c r="F1" s="195"/>
      <c r="G1" s="195"/>
      <c r="H1" s="196"/>
      <c r="I1" s="194" t="s">
        <v>14</v>
      </c>
      <c r="J1" s="195"/>
      <c r="K1" s="195"/>
      <c r="L1" s="195"/>
      <c r="M1" s="196"/>
      <c r="N1" s="194" t="s">
        <v>1</v>
      </c>
      <c r="O1" s="195"/>
      <c r="P1" s="195"/>
      <c r="Q1" s="195"/>
      <c r="R1" s="196"/>
    </row>
    <row r="2" spans="1:26">
      <c r="A2" s="38"/>
      <c r="B2" s="197" t="s">
        <v>2</v>
      </c>
      <c r="C2" s="198"/>
      <c r="D2" s="39" t="s">
        <v>17</v>
      </c>
      <c r="E2" s="40" t="s">
        <v>15</v>
      </c>
      <c r="F2" s="41" t="s">
        <v>16</v>
      </c>
      <c r="G2" s="199" t="s">
        <v>4</v>
      </c>
      <c r="H2" s="200"/>
      <c r="I2" s="39" t="s">
        <v>17</v>
      </c>
      <c r="J2" s="40" t="s">
        <v>15</v>
      </c>
      <c r="K2" s="41" t="s">
        <v>16</v>
      </c>
      <c r="L2" s="199" t="s">
        <v>4</v>
      </c>
      <c r="M2" s="200"/>
      <c r="N2" s="201" t="s">
        <v>16</v>
      </c>
      <c r="O2" s="202"/>
      <c r="P2" s="42" t="s">
        <v>0</v>
      </c>
      <c r="Q2" s="41" t="s">
        <v>24</v>
      </c>
      <c r="R2" s="43" t="s">
        <v>5</v>
      </c>
    </row>
    <row r="3" spans="1:26">
      <c r="A3" s="44" t="s">
        <v>18</v>
      </c>
      <c r="B3" s="45"/>
      <c r="C3" s="46"/>
      <c r="D3" s="47"/>
      <c r="E3" s="48"/>
      <c r="F3" s="49"/>
      <c r="G3" s="49" t="s">
        <v>6</v>
      </c>
      <c r="H3" s="46" t="s">
        <v>7</v>
      </c>
      <c r="I3" s="50"/>
      <c r="J3" s="51"/>
      <c r="K3" s="45"/>
      <c r="L3" s="49" t="s">
        <v>6</v>
      </c>
      <c r="M3" s="46" t="s">
        <v>7</v>
      </c>
      <c r="N3" s="52"/>
      <c r="O3" s="45"/>
      <c r="P3" s="53"/>
      <c r="Q3" s="53"/>
      <c r="R3" s="54"/>
      <c r="U3" s="36"/>
    </row>
    <row r="4" spans="1:26">
      <c r="A4" s="55" t="s">
        <v>3</v>
      </c>
      <c r="B4" s="56"/>
      <c r="C4" s="57">
        <v>1</v>
      </c>
      <c r="D4" s="58">
        <v>507.86</v>
      </c>
      <c r="E4" s="59">
        <f>D4-F4</f>
        <v>447.373874</v>
      </c>
      <c r="F4" s="60">
        <v>60.486126000000013</v>
      </c>
      <c r="G4" s="61">
        <f t="shared" ref="G4:G9" si="0">E4/D4</f>
        <v>0.88090000000000002</v>
      </c>
      <c r="H4" s="62">
        <f t="shared" ref="H4:H9" si="1">F4/D4</f>
        <v>0.11910000000000003</v>
      </c>
      <c r="I4" s="58">
        <v>507.86</v>
      </c>
      <c r="J4" s="59">
        <f>I4-K4</f>
        <v>457.07400000000001</v>
      </c>
      <c r="K4" s="60">
        <f>(I4*O4)</f>
        <v>50.786000000000001</v>
      </c>
      <c r="L4" s="61">
        <f t="shared" ref="L4:L9" si="2">J4/I4</f>
        <v>0.9</v>
      </c>
      <c r="M4" s="62">
        <f t="shared" ref="M4:M9" si="3">K4/I4</f>
        <v>0.1</v>
      </c>
      <c r="N4" s="207" t="s">
        <v>22</v>
      </c>
      <c r="O4" s="209">
        <f>T4</f>
        <v>0.1</v>
      </c>
      <c r="P4" s="211"/>
      <c r="Q4" s="63">
        <f>K4-F4</f>
        <v>-9.7001260000000116</v>
      </c>
      <c r="R4" s="64">
        <f>(K4-F4)/F4</f>
        <v>-0.16036943744752324</v>
      </c>
      <c r="S4" s="65">
        <v>100</v>
      </c>
      <c r="T4" s="66">
        <f>S4/1000</f>
        <v>0.1</v>
      </c>
      <c r="U4" s="36"/>
      <c r="V4" s="67"/>
      <c r="W4" s="67"/>
      <c r="Y4" s="68"/>
      <c r="Z4" s="68"/>
    </row>
    <row r="5" spans="1:26">
      <c r="A5" s="55" t="s">
        <v>8</v>
      </c>
      <c r="B5" s="56"/>
      <c r="C5" s="57">
        <v>1</v>
      </c>
      <c r="D5" s="58">
        <v>1015.31</v>
      </c>
      <c r="E5" s="59">
        <f>D5-F5</f>
        <v>843.83440999999993</v>
      </c>
      <c r="F5" s="60">
        <v>171.47559000000001</v>
      </c>
      <c r="G5" s="61">
        <f t="shared" si="0"/>
        <v>0.83111011415232783</v>
      </c>
      <c r="H5" s="62">
        <f t="shared" si="1"/>
        <v>0.16888988584767217</v>
      </c>
      <c r="I5" s="58">
        <v>1015.31</v>
      </c>
      <c r="J5" s="59">
        <f t="shared" ref="J5:J7" si="4">I5-K5</f>
        <v>913.779</v>
      </c>
      <c r="K5" s="60">
        <f>((I5-$I$4)*O$7)+K$4</f>
        <v>101.53100000000001</v>
      </c>
      <c r="L5" s="61">
        <f t="shared" si="2"/>
        <v>0.9</v>
      </c>
      <c r="M5" s="62">
        <f t="shared" si="3"/>
        <v>0.1</v>
      </c>
      <c r="N5" s="203"/>
      <c r="O5" s="205"/>
      <c r="P5" s="212"/>
      <c r="Q5" s="63">
        <f t="shared" ref="Q5:Q7" si="5">K5-F5</f>
        <v>-69.944590000000005</v>
      </c>
      <c r="R5" s="64">
        <f>(K5-F5)/F5</f>
        <v>-0.407898232045739</v>
      </c>
      <c r="S5" s="65">
        <v>100</v>
      </c>
      <c r="T5" s="66">
        <f>S5/1000</f>
        <v>0.1</v>
      </c>
      <c r="U5" s="36"/>
      <c r="V5" s="67"/>
      <c r="W5" s="67"/>
      <c r="Y5" s="68"/>
      <c r="Z5" s="68"/>
    </row>
    <row r="6" spans="1:26">
      <c r="A6" s="55" t="s">
        <v>9</v>
      </c>
      <c r="B6" s="56"/>
      <c r="C6" s="57">
        <v>0</v>
      </c>
      <c r="D6" s="58">
        <v>914.96</v>
      </c>
      <c r="E6" s="59">
        <f>D6-F6</f>
        <v>765.43296200000009</v>
      </c>
      <c r="F6" s="60">
        <v>149.52703799999995</v>
      </c>
      <c r="G6" s="61">
        <f t="shared" si="0"/>
        <v>0.83657532788318623</v>
      </c>
      <c r="H6" s="62">
        <f t="shared" si="1"/>
        <v>0.16342467211681377</v>
      </c>
      <c r="I6" s="58">
        <v>914.96</v>
      </c>
      <c r="J6" s="59">
        <f t="shared" si="4"/>
        <v>823.46400000000006</v>
      </c>
      <c r="K6" s="60">
        <f t="shared" ref="K6:K7" si="6">((I6-$I$4)*O$7)+K$4</f>
        <v>91.496000000000009</v>
      </c>
      <c r="L6" s="61">
        <f t="shared" si="2"/>
        <v>0.9</v>
      </c>
      <c r="M6" s="62">
        <f t="shared" si="3"/>
        <v>0.1</v>
      </c>
      <c r="N6" s="208"/>
      <c r="O6" s="210"/>
      <c r="P6" s="212"/>
      <c r="Q6" s="63">
        <f t="shared" si="5"/>
        <v>-58.031037999999938</v>
      </c>
      <c r="R6" s="64">
        <f t="shared" ref="R6:R7" si="7">(K6-F6)/F6</f>
        <v>-0.38809728846497954</v>
      </c>
      <c r="S6" s="69"/>
      <c r="T6" s="70"/>
      <c r="U6" s="36"/>
      <c r="V6" s="67"/>
      <c r="W6" s="67"/>
      <c r="Y6" s="68"/>
      <c r="Z6" s="68"/>
    </row>
    <row r="7" spans="1:26">
      <c r="A7" s="55" t="s">
        <v>10</v>
      </c>
      <c r="B7" s="56"/>
      <c r="C7" s="57">
        <v>2</v>
      </c>
      <c r="D7" s="58">
        <v>1523.17</v>
      </c>
      <c r="E7" s="59">
        <f>D7-F7</f>
        <v>1240.6152708</v>
      </c>
      <c r="F7" s="60">
        <v>282.55472920000011</v>
      </c>
      <c r="G7" s="61">
        <f t="shared" si="0"/>
        <v>0.81449560508675978</v>
      </c>
      <c r="H7" s="62">
        <f t="shared" si="1"/>
        <v>0.18550439491324022</v>
      </c>
      <c r="I7" s="58">
        <v>1523.17</v>
      </c>
      <c r="J7" s="59">
        <f t="shared" si="4"/>
        <v>1370.8530000000001</v>
      </c>
      <c r="K7" s="60">
        <f t="shared" si="6"/>
        <v>152.31700000000001</v>
      </c>
      <c r="L7" s="61">
        <f t="shared" si="2"/>
        <v>0.9</v>
      </c>
      <c r="M7" s="62">
        <f t="shared" si="3"/>
        <v>0.1</v>
      </c>
      <c r="N7" s="203" t="s">
        <v>23</v>
      </c>
      <c r="O7" s="205">
        <f>T5</f>
        <v>0.1</v>
      </c>
      <c r="P7" s="71"/>
      <c r="Q7" s="63">
        <f t="shared" si="5"/>
        <v>-130.2377292000001</v>
      </c>
      <c r="R7" s="64">
        <f t="shared" si="7"/>
        <v>-0.46092921385086499</v>
      </c>
      <c r="S7" s="69"/>
      <c r="T7" s="70"/>
      <c r="U7" s="36"/>
      <c r="V7" s="67"/>
      <c r="W7" s="67"/>
      <c r="Y7" s="68"/>
      <c r="Z7" s="68"/>
    </row>
    <row r="8" spans="1:26">
      <c r="A8" s="72" t="s">
        <v>11</v>
      </c>
      <c r="B8" s="56"/>
      <c r="C8" s="73">
        <f>SUM(C4:C7)</f>
        <v>4</v>
      </c>
      <c r="D8" s="74">
        <f>(D4*$C4)+(D5*$C5)+(D6*$C6)+(D7*$C7)</f>
        <v>4569.51</v>
      </c>
      <c r="E8" s="75">
        <f>(E4*$C4)+(E5*$C5)+(E6*$C6)+(E7*$C7)</f>
        <v>3772.4388255999997</v>
      </c>
      <c r="F8" s="76">
        <f>(F4*$C4)+(F5*$C5)+(F6*$C6)+(F7*$C7)</f>
        <v>797.07117440000025</v>
      </c>
      <c r="G8" s="61">
        <f t="shared" si="0"/>
        <v>0.82556747344901305</v>
      </c>
      <c r="H8" s="62">
        <f t="shared" si="1"/>
        <v>0.1744325265509869</v>
      </c>
      <c r="I8" s="74">
        <f>(I4*$C4)+(I5*$C5)+(I6*$C6)+(I7*$C7)</f>
        <v>4569.51</v>
      </c>
      <c r="J8" s="75">
        <f>(J4*$C4)+(J5*$C5)+(J6*$C6)+(J7*$C7)</f>
        <v>4112.5590000000002</v>
      </c>
      <c r="K8" s="76">
        <f>(K4*$C4)+(K5*$C5)+(K6*$C6)+(K7*$C7)</f>
        <v>456.95100000000002</v>
      </c>
      <c r="L8" s="61">
        <f t="shared" si="2"/>
        <v>0.9</v>
      </c>
      <c r="M8" s="62">
        <f t="shared" si="3"/>
        <v>0.1</v>
      </c>
      <c r="N8" s="203"/>
      <c r="O8" s="205"/>
      <c r="P8" s="77"/>
      <c r="Q8" s="77">
        <f>(Q4*$C4)+(Q5*$C5)+(Q6*$C6)+(Q7*$C7)</f>
        <v>-340.12017440000022</v>
      </c>
      <c r="R8" s="78"/>
      <c r="S8" s="69"/>
      <c r="T8" s="79"/>
      <c r="U8" s="79"/>
      <c r="V8" s="80"/>
      <c r="W8" s="80"/>
      <c r="X8" s="80"/>
      <c r="Y8" s="80"/>
    </row>
    <row r="9" spans="1:26">
      <c r="A9" s="72" t="s">
        <v>12</v>
      </c>
      <c r="B9" s="81"/>
      <c r="C9" s="82"/>
      <c r="D9" s="74">
        <f>D8*12</f>
        <v>54834.12</v>
      </c>
      <c r="E9" s="75">
        <f>E8*12</f>
        <v>45269.265907199995</v>
      </c>
      <c r="F9" s="76">
        <f>F8*12</f>
        <v>9564.8540928000039</v>
      </c>
      <c r="G9" s="61">
        <f t="shared" si="0"/>
        <v>0.82556747344901305</v>
      </c>
      <c r="H9" s="62">
        <f t="shared" si="1"/>
        <v>0.17443252655098693</v>
      </c>
      <c r="I9" s="74">
        <f>I8*12</f>
        <v>54834.12</v>
      </c>
      <c r="J9" s="75">
        <f>J8*12</f>
        <v>49350.707999999999</v>
      </c>
      <c r="K9" s="76">
        <f>K8*12</f>
        <v>5483.4120000000003</v>
      </c>
      <c r="L9" s="61">
        <f t="shared" si="2"/>
        <v>0.89999999999999991</v>
      </c>
      <c r="M9" s="62">
        <f t="shared" si="3"/>
        <v>0.1</v>
      </c>
      <c r="N9" s="204"/>
      <c r="O9" s="206"/>
      <c r="P9" s="77"/>
      <c r="Q9" s="77">
        <f>Q8*12</f>
        <v>-4081.4420928000027</v>
      </c>
      <c r="R9" s="83"/>
      <c r="S9" s="69"/>
      <c r="T9" s="79"/>
      <c r="U9" s="79"/>
      <c r="V9" s="80"/>
      <c r="W9" s="80"/>
      <c r="X9" s="80"/>
      <c r="Y9" s="80"/>
    </row>
    <row r="10" spans="1:26">
      <c r="A10" s="84" t="s">
        <v>19</v>
      </c>
      <c r="B10" s="85"/>
      <c r="C10" s="86"/>
      <c r="D10" s="87"/>
      <c r="E10" s="88"/>
      <c r="F10" s="89"/>
      <c r="G10" s="90"/>
      <c r="H10" s="91"/>
      <c r="I10" s="92"/>
      <c r="J10" s="88"/>
      <c r="K10" s="89"/>
      <c r="L10" s="90"/>
      <c r="M10" s="91"/>
      <c r="N10" s="93"/>
      <c r="O10" s="94"/>
      <c r="P10" s="95"/>
      <c r="Q10" s="96"/>
      <c r="R10" s="97"/>
      <c r="S10" s="69"/>
      <c r="U10" s="36"/>
    </row>
    <row r="11" spans="1:26">
      <c r="A11" s="55" t="s">
        <v>3</v>
      </c>
      <c r="B11" s="56"/>
      <c r="C11" s="57">
        <v>0</v>
      </c>
      <c r="D11" s="58">
        <f>D4</f>
        <v>507.86</v>
      </c>
      <c r="E11" s="59">
        <f>D11-F11</f>
        <v>327.22000000000003</v>
      </c>
      <c r="F11" s="60">
        <v>180.64</v>
      </c>
      <c r="G11" s="61">
        <f>E11/D11</f>
        <v>0.64431142440830158</v>
      </c>
      <c r="H11" s="62">
        <f>F11/D11</f>
        <v>0.35568857559169847</v>
      </c>
      <c r="I11" s="58">
        <f>I4</f>
        <v>507.86</v>
      </c>
      <c r="J11" s="59">
        <f>I11-K11</f>
        <v>327.06184000000002</v>
      </c>
      <c r="K11" s="60">
        <f>(I11*O11)</f>
        <v>180.79816</v>
      </c>
      <c r="L11" s="61">
        <f t="shared" ref="L11:L14" si="8">J11/I11</f>
        <v>0.64400000000000002</v>
      </c>
      <c r="M11" s="62">
        <f t="shared" ref="M11:M14" si="9">K11/I11</f>
        <v>0.35599999999999998</v>
      </c>
      <c r="N11" s="207" t="s">
        <v>22</v>
      </c>
      <c r="O11" s="209">
        <f>T11</f>
        <v>0.35599999999999998</v>
      </c>
      <c r="P11" s="211"/>
      <c r="Q11" s="63">
        <f>K11-F11</f>
        <v>0.1581600000000094</v>
      </c>
      <c r="R11" s="64">
        <f>(K11-F11)/F11</f>
        <v>8.7555358724540199E-4</v>
      </c>
      <c r="S11" s="65">
        <v>356</v>
      </c>
      <c r="T11" s="66">
        <f>S11/1000</f>
        <v>0.35599999999999998</v>
      </c>
      <c r="U11" s="36"/>
      <c r="W11" s="68"/>
      <c r="Z11" s="68"/>
    </row>
    <row r="12" spans="1:26">
      <c r="A12" s="55" t="s">
        <v>8</v>
      </c>
      <c r="B12" s="56"/>
      <c r="C12" s="57">
        <v>0</v>
      </c>
      <c r="D12" s="58">
        <f t="shared" ref="D12:D14" si="10">D5</f>
        <v>1015.31</v>
      </c>
      <c r="E12" s="59">
        <f t="shared" ref="E12:E14" si="11">D12-F12</f>
        <v>654.16999999999996</v>
      </c>
      <c r="F12" s="60">
        <v>361.14</v>
      </c>
      <c r="G12" s="61">
        <f>E12/D12</f>
        <v>0.64430568003860889</v>
      </c>
      <c r="H12" s="62">
        <f>F12/D12</f>
        <v>0.35569431996139111</v>
      </c>
      <c r="I12" s="58">
        <f t="shared" ref="I12:I14" si="12">I5</f>
        <v>1015.31</v>
      </c>
      <c r="J12" s="59">
        <f>I12-K12</f>
        <v>653.85964000000001</v>
      </c>
      <c r="K12" s="60">
        <f>((I12-$I$11)*O$14)+K$11</f>
        <v>361.45035999999993</v>
      </c>
      <c r="L12" s="61">
        <f t="shared" si="8"/>
        <v>0.64400000000000002</v>
      </c>
      <c r="M12" s="62">
        <f t="shared" si="9"/>
        <v>0.35599999999999993</v>
      </c>
      <c r="N12" s="203"/>
      <c r="O12" s="205"/>
      <c r="P12" s="212"/>
      <c r="Q12" s="63">
        <f t="shared" ref="Q12:Q14" si="13">K12-F12</f>
        <v>0.31035999999994601</v>
      </c>
      <c r="R12" s="64">
        <f>(K12-F12)/F12</f>
        <v>8.5938971036148319E-4</v>
      </c>
      <c r="S12" s="65">
        <v>356</v>
      </c>
      <c r="T12" s="66">
        <f>S12/1000</f>
        <v>0.35599999999999998</v>
      </c>
      <c r="U12" s="36"/>
      <c r="Z12" s="68"/>
    </row>
    <row r="13" spans="1:26">
      <c r="A13" s="55" t="s">
        <v>9</v>
      </c>
      <c r="B13" s="56"/>
      <c r="C13" s="57">
        <v>0</v>
      </c>
      <c r="D13" s="58">
        <f t="shared" si="10"/>
        <v>914.96</v>
      </c>
      <c r="E13" s="59">
        <f t="shared" si="11"/>
        <v>589.58000000000004</v>
      </c>
      <c r="F13" s="60">
        <v>325.38</v>
      </c>
      <c r="G13" s="61">
        <f>E13/D13</f>
        <v>0.64437789630147768</v>
      </c>
      <c r="H13" s="62">
        <f>F13/D13</f>
        <v>0.35562210369852232</v>
      </c>
      <c r="I13" s="58">
        <f t="shared" si="12"/>
        <v>914.96</v>
      </c>
      <c r="J13" s="59">
        <f t="shared" ref="J13:J14" si="14">I13-K13</f>
        <v>589.23424</v>
      </c>
      <c r="K13" s="60">
        <f t="shared" ref="K13:K14" si="15">((I13-$I$11)*O$14)+K$11</f>
        <v>325.72576000000004</v>
      </c>
      <c r="L13" s="61">
        <f t="shared" si="8"/>
        <v>0.64400000000000002</v>
      </c>
      <c r="M13" s="62">
        <f t="shared" si="9"/>
        <v>0.35600000000000004</v>
      </c>
      <c r="N13" s="208"/>
      <c r="O13" s="210"/>
      <c r="P13" s="212"/>
      <c r="Q13" s="63">
        <f t="shared" si="13"/>
        <v>0.34576000000004115</v>
      </c>
      <c r="R13" s="64">
        <f t="shared" ref="R13:R14" si="16">(K13-F13)/F13</f>
        <v>1.0626344581721101E-3</v>
      </c>
      <c r="S13" s="69"/>
      <c r="T13" s="70"/>
      <c r="U13" s="36"/>
      <c r="Z13" s="68"/>
    </row>
    <row r="14" spans="1:26">
      <c r="A14" s="55" t="s">
        <v>10</v>
      </c>
      <c r="B14" s="56"/>
      <c r="C14" s="57">
        <v>0</v>
      </c>
      <c r="D14" s="58">
        <f t="shared" si="10"/>
        <v>1523.17</v>
      </c>
      <c r="E14" s="59">
        <f t="shared" si="11"/>
        <v>981.42000000000007</v>
      </c>
      <c r="F14" s="60">
        <v>541.75</v>
      </c>
      <c r="G14" s="61">
        <f>E14/D14</f>
        <v>0.64432729110998777</v>
      </c>
      <c r="H14" s="62">
        <f>F14/D14</f>
        <v>0.35567270889001223</v>
      </c>
      <c r="I14" s="58">
        <f t="shared" si="12"/>
        <v>1523.17</v>
      </c>
      <c r="J14" s="59">
        <f t="shared" si="14"/>
        <v>980.92148000000009</v>
      </c>
      <c r="K14" s="60">
        <f t="shared" si="15"/>
        <v>542.24851999999998</v>
      </c>
      <c r="L14" s="61">
        <f t="shared" si="8"/>
        <v>0.64400000000000002</v>
      </c>
      <c r="M14" s="62">
        <f t="shared" si="9"/>
        <v>0.35599999999999998</v>
      </c>
      <c r="N14" s="203" t="s">
        <v>23</v>
      </c>
      <c r="O14" s="205">
        <f>T12</f>
        <v>0.35599999999999998</v>
      </c>
      <c r="P14" s="71"/>
      <c r="Q14" s="63">
        <f t="shared" si="13"/>
        <v>0.49851999999998498</v>
      </c>
      <c r="R14" s="64">
        <f t="shared" si="16"/>
        <v>9.2020304568525145E-4</v>
      </c>
      <c r="S14" s="69"/>
      <c r="T14" s="70"/>
      <c r="U14" s="36"/>
      <c r="Y14" s="68"/>
      <c r="Z14" s="68"/>
    </row>
    <row r="15" spans="1:26">
      <c r="A15" s="72" t="s">
        <v>11</v>
      </c>
      <c r="B15" s="56"/>
      <c r="C15" s="73">
        <f>SUM(C11:C14)</f>
        <v>0</v>
      </c>
      <c r="D15" s="74">
        <f>(D11*$C11)+(D12*$C12)+(D13*$C13)+(D14*$C14)</f>
        <v>0</v>
      </c>
      <c r="E15" s="75">
        <f>(E11*$C11)+(E12*$C12)+(E13*$C13)+(E14*$C14)</f>
        <v>0</v>
      </c>
      <c r="F15" s="76">
        <f>(F11*$C11)+(F12*$C12)+(F13*$C13)+(F14*$C14)</f>
        <v>0</v>
      </c>
      <c r="G15" s="61" t="str">
        <f>IFERROR(E15/D15,"0%")</f>
        <v>0%</v>
      </c>
      <c r="H15" s="62" t="str">
        <f>IFERROR(F15/E15,"0%")</f>
        <v>0%</v>
      </c>
      <c r="I15" s="74">
        <f>(I11*$C11)+(I12*$C12)+(I13*$C13)+(I14*$C14)</f>
        <v>0</v>
      </c>
      <c r="J15" s="75">
        <f>(J11*$C11)+(J12*$C12)+(J13*$C13)+(J14*$C14)</f>
        <v>0</v>
      </c>
      <c r="K15" s="76">
        <f>(K11*$C11)+(K12*$C12)+(K13*$C13)+(K14*$C14)</f>
        <v>0</v>
      </c>
      <c r="L15" s="61" t="str">
        <f>IFERROR(J15/I15,"0%")</f>
        <v>0%</v>
      </c>
      <c r="M15" s="62" t="str">
        <f>IFERROR(K15/J15,"0%")</f>
        <v>0%</v>
      </c>
      <c r="N15" s="203"/>
      <c r="O15" s="205"/>
      <c r="P15" s="77"/>
      <c r="Q15" s="77">
        <f>(Q11*$C11)+(Q12*$C12)+(Q13*$C13)+(Q14*$C14)</f>
        <v>0</v>
      </c>
      <c r="R15" s="83"/>
      <c r="S15" s="69"/>
      <c r="T15" s="79"/>
      <c r="U15" s="79"/>
      <c r="V15" s="80"/>
      <c r="W15" s="80"/>
      <c r="Y15" s="80"/>
    </row>
    <row r="16" spans="1:26">
      <c r="A16" s="72" t="s">
        <v>12</v>
      </c>
      <c r="B16" s="81"/>
      <c r="C16" s="82"/>
      <c r="D16" s="74">
        <f>D15*12</f>
        <v>0</v>
      </c>
      <c r="E16" s="75">
        <f>E15*12</f>
        <v>0</v>
      </c>
      <c r="F16" s="76">
        <f>F15*12</f>
        <v>0</v>
      </c>
      <c r="G16" s="61" t="str">
        <f>IFERROR(E16/D16,"0%")</f>
        <v>0%</v>
      </c>
      <c r="H16" s="62" t="str">
        <f>IFERROR(F16/E16,"0%")</f>
        <v>0%</v>
      </c>
      <c r="I16" s="74">
        <f>I15*12</f>
        <v>0</v>
      </c>
      <c r="J16" s="98">
        <f>J15*12</f>
        <v>0</v>
      </c>
      <c r="K16" s="76">
        <f>K15*12</f>
        <v>0</v>
      </c>
      <c r="L16" s="61" t="str">
        <f>IFERROR(J16/I16,"0%")</f>
        <v>0%</v>
      </c>
      <c r="M16" s="62" t="str">
        <f>IFERROR(K16/J16,"0%")</f>
        <v>0%</v>
      </c>
      <c r="N16" s="204"/>
      <c r="O16" s="206"/>
      <c r="P16" s="77"/>
      <c r="Q16" s="77">
        <f>Q15*12</f>
        <v>0</v>
      </c>
      <c r="R16" s="83"/>
      <c r="S16" s="79"/>
      <c r="T16" s="79"/>
      <c r="U16" s="79"/>
      <c r="V16" s="80"/>
      <c r="W16" s="80"/>
      <c r="X16" s="80"/>
      <c r="Y16" s="80"/>
    </row>
    <row r="17" spans="1:26">
      <c r="A17" s="84" t="s">
        <v>20</v>
      </c>
      <c r="B17" s="85"/>
      <c r="C17" s="86"/>
      <c r="D17" s="87"/>
      <c r="E17" s="88"/>
      <c r="F17" s="89"/>
      <c r="G17" s="90"/>
      <c r="H17" s="91"/>
      <c r="I17" s="92"/>
      <c r="J17" s="88"/>
      <c r="K17" s="89"/>
      <c r="L17" s="90"/>
      <c r="M17" s="91"/>
      <c r="N17" s="93"/>
      <c r="O17" s="94"/>
      <c r="P17" s="95"/>
      <c r="Q17" s="96"/>
      <c r="R17" s="97"/>
      <c r="S17" s="69"/>
      <c r="U17" s="36"/>
    </row>
    <row r="18" spans="1:26">
      <c r="A18" s="55" t="s">
        <v>3</v>
      </c>
      <c r="B18" s="56"/>
      <c r="C18" s="57">
        <v>0</v>
      </c>
      <c r="D18" s="58">
        <f>D4</f>
        <v>507.86</v>
      </c>
      <c r="E18" s="59">
        <f>D18-F18</f>
        <v>283.61</v>
      </c>
      <c r="F18" s="60">
        <v>224.25</v>
      </c>
      <c r="G18" s="61">
        <f>E18/D18</f>
        <v>0.55844130272122239</v>
      </c>
      <c r="H18" s="62">
        <f>F18/D18</f>
        <v>0.44155869727877761</v>
      </c>
      <c r="I18" s="58">
        <f>I4</f>
        <v>507.86</v>
      </c>
      <c r="J18" s="59">
        <f>I18-K18</f>
        <v>283.38588000000004</v>
      </c>
      <c r="K18" s="60">
        <f>(I18*O18)</f>
        <v>224.47412</v>
      </c>
      <c r="L18" s="61">
        <f t="shared" ref="L18:L21" si="17">J18/I18</f>
        <v>0.55800000000000005</v>
      </c>
      <c r="M18" s="62">
        <f t="shared" ref="M18:M21" si="18">K18/I18</f>
        <v>0.442</v>
      </c>
      <c r="N18" s="207" t="s">
        <v>22</v>
      </c>
      <c r="O18" s="209">
        <f>T18</f>
        <v>0.442</v>
      </c>
      <c r="P18" s="211"/>
      <c r="Q18" s="63">
        <f>K18-F18</f>
        <v>0.22411999999999921</v>
      </c>
      <c r="R18" s="64">
        <f>(K18-F18)/F18</f>
        <v>9.9942028985506898E-4</v>
      </c>
      <c r="S18" s="65">
        <v>442</v>
      </c>
      <c r="T18" s="66">
        <f>S18/1000</f>
        <v>0.442</v>
      </c>
      <c r="U18" s="36"/>
      <c r="Y18" s="68"/>
      <c r="Z18" s="68"/>
    </row>
    <row r="19" spans="1:26">
      <c r="A19" s="55" t="s">
        <v>8</v>
      </c>
      <c r="B19" s="56"/>
      <c r="C19" s="57">
        <v>0</v>
      </c>
      <c r="D19" s="58">
        <f t="shared" ref="D19:D21" si="19">D5</f>
        <v>1015.31</v>
      </c>
      <c r="E19" s="59">
        <f t="shared" ref="E19:E21" si="20">D19-F19</f>
        <v>566.99</v>
      </c>
      <c r="F19" s="60">
        <v>448.32</v>
      </c>
      <c r="G19" s="61">
        <f>E19/D19</f>
        <v>0.55844027932355644</v>
      </c>
      <c r="H19" s="62">
        <f>F19/D19</f>
        <v>0.44155972067644367</v>
      </c>
      <c r="I19" s="58">
        <f t="shared" ref="I19:I21" si="21">I5</f>
        <v>1015.31</v>
      </c>
      <c r="J19" s="59">
        <f t="shared" ref="J19:J21" si="22">I19-K19</f>
        <v>567.05043000000001</v>
      </c>
      <c r="K19" s="60">
        <f>((I19-$I$18)*O$21)+K$18</f>
        <v>448.25956999999994</v>
      </c>
      <c r="L19" s="61">
        <f t="shared" si="17"/>
        <v>0.55849979809122341</v>
      </c>
      <c r="M19" s="62">
        <f t="shared" si="18"/>
        <v>0.44150020190877659</v>
      </c>
      <c r="N19" s="203"/>
      <c r="O19" s="205"/>
      <c r="P19" s="212"/>
      <c r="Q19" s="63">
        <f t="shared" ref="Q19:Q21" si="23">K19-F19</f>
        <v>-6.0430000000053496E-2</v>
      </c>
      <c r="R19" s="64">
        <f>(K19-F19)/F19</f>
        <v>-1.3479211277670747E-4</v>
      </c>
      <c r="S19" s="65">
        <v>441</v>
      </c>
      <c r="T19" s="66">
        <f>S19/1000</f>
        <v>0.441</v>
      </c>
      <c r="U19" s="36"/>
      <c r="Y19" s="68"/>
      <c r="Z19" s="68"/>
    </row>
    <row r="20" spans="1:26">
      <c r="A20" s="55" t="s">
        <v>9</v>
      </c>
      <c r="B20" s="56"/>
      <c r="C20" s="57">
        <v>0</v>
      </c>
      <c r="D20" s="58">
        <f t="shared" si="19"/>
        <v>914.96</v>
      </c>
      <c r="E20" s="59">
        <f t="shared" si="20"/>
        <v>511.01000000000005</v>
      </c>
      <c r="F20" s="60">
        <v>403.95</v>
      </c>
      <c r="G20" s="61">
        <f>E20/D20</f>
        <v>0.5585052898487366</v>
      </c>
      <c r="H20" s="62">
        <f>F20/D20</f>
        <v>0.4414947101512634</v>
      </c>
      <c r="I20" s="58">
        <f t="shared" si="21"/>
        <v>914.96</v>
      </c>
      <c r="J20" s="59">
        <f t="shared" si="22"/>
        <v>510.95478000000003</v>
      </c>
      <c r="K20" s="60">
        <f>((I20-$I$18)*O$21)+K$18</f>
        <v>404.00522000000001</v>
      </c>
      <c r="L20" s="61">
        <f t="shared" si="17"/>
        <v>0.5584449374836058</v>
      </c>
      <c r="M20" s="62">
        <f t="shared" si="18"/>
        <v>0.44155506251639415</v>
      </c>
      <c r="N20" s="208"/>
      <c r="O20" s="210"/>
      <c r="P20" s="212"/>
      <c r="Q20" s="63">
        <f t="shared" si="23"/>
        <v>5.5220000000019809E-2</v>
      </c>
      <c r="R20" s="64">
        <f t="shared" ref="R20:R21" si="24">(K20-F20)/F20</f>
        <v>1.3670008664443573E-4</v>
      </c>
      <c r="S20" s="69"/>
      <c r="T20" s="70"/>
      <c r="U20" s="36"/>
      <c r="Y20" s="68"/>
      <c r="Z20" s="68"/>
    </row>
    <row r="21" spans="1:26">
      <c r="A21" s="55" t="s">
        <v>10</v>
      </c>
      <c r="B21" s="56"/>
      <c r="C21" s="57">
        <v>0</v>
      </c>
      <c r="D21" s="58">
        <f t="shared" si="19"/>
        <v>1523.17</v>
      </c>
      <c r="E21" s="59">
        <f t="shared" si="20"/>
        <v>850.61000000000013</v>
      </c>
      <c r="F21" s="60">
        <v>672.56</v>
      </c>
      <c r="G21" s="61">
        <f>E21/D21</f>
        <v>0.55844718580329189</v>
      </c>
      <c r="H21" s="62">
        <f>F21/D21</f>
        <v>0.44155281419670811</v>
      </c>
      <c r="I21" s="58">
        <f t="shared" si="21"/>
        <v>1523.17</v>
      </c>
      <c r="J21" s="59">
        <f t="shared" si="22"/>
        <v>850.9441700000001</v>
      </c>
      <c r="K21" s="60">
        <f>((I21-$I$18)*O$21)+K$18</f>
        <v>672.22582999999997</v>
      </c>
      <c r="L21" s="61">
        <f t="shared" si="17"/>
        <v>0.55866657694151023</v>
      </c>
      <c r="M21" s="62">
        <f t="shared" si="18"/>
        <v>0.44133342305848983</v>
      </c>
      <c r="N21" s="203" t="s">
        <v>23</v>
      </c>
      <c r="O21" s="205">
        <f>T19</f>
        <v>0.441</v>
      </c>
      <c r="P21" s="71"/>
      <c r="Q21" s="63">
        <f t="shared" si="23"/>
        <v>-0.33416999999997188</v>
      </c>
      <c r="R21" s="64">
        <f t="shared" si="24"/>
        <v>-4.9686273343638025E-4</v>
      </c>
      <c r="S21" s="69"/>
      <c r="T21" s="70"/>
      <c r="U21" s="36"/>
      <c r="Y21" s="68"/>
      <c r="Z21" s="68"/>
    </row>
    <row r="22" spans="1:26">
      <c r="A22" s="72" t="s">
        <v>11</v>
      </c>
      <c r="B22" s="56"/>
      <c r="C22" s="73">
        <f>SUM(C18:C21)</f>
        <v>0</v>
      </c>
      <c r="D22" s="74">
        <f>(D18*$C18)+(D19*$C19)+(D20*$C20)+(D21*$C21)</f>
        <v>0</v>
      </c>
      <c r="E22" s="75">
        <f>(E18*$C18)+(E19*$C19)+(E20*$C20)+(E21*$C21)</f>
        <v>0</v>
      </c>
      <c r="F22" s="76">
        <f>(F18*$C18)+(F19*$C19)+(F20*$C20)+(F21*$C21)</f>
        <v>0</v>
      </c>
      <c r="G22" s="61" t="str">
        <f>IFERROR(E22/D22,"0%")</f>
        <v>0%</v>
      </c>
      <c r="H22" s="62" t="str">
        <f>IFERROR(F22/E22,"0%")</f>
        <v>0%</v>
      </c>
      <c r="I22" s="74">
        <f>(I18*$C18)+(I19*$C19)+(I20*$C20)+(I21*$C21)</f>
        <v>0</v>
      </c>
      <c r="J22" s="75">
        <f>(J18*$C18)+(J19*$C19)+(J20*$C20)+(J21*$C21)</f>
        <v>0</v>
      </c>
      <c r="K22" s="76">
        <f>(K18*$C18)+(K19*$C19)+(K20*$C20)+(K21*$C21)</f>
        <v>0</v>
      </c>
      <c r="L22" s="61" t="str">
        <f>IFERROR(J22/I22,"0%")</f>
        <v>0%</v>
      </c>
      <c r="M22" s="62" t="str">
        <f>IFERROR(K22/J22,"0%")</f>
        <v>0%</v>
      </c>
      <c r="N22" s="203"/>
      <c r="O22" s="205"/>
      <c r="P22" s="77"/>
      <c r="Q22" s="77">
        <f>(Q18*$C18)+(Q19*$C19)+(Q20*$C20)+(Q21*$C21)</f>
        <v>0</v>
      </c>
      <c r="R22" s="83"/>
      <c r="S22" s="69"/>
      <c r="T22" s="79"/>
      <c r="U22" s="79"/>
      <c r="V22" s="80"/>
      <c r="W22" s="80"/>
      <c r="X22" s="80"/>
      <c r="Y22" s="80"/>
    </row>
    <row r="23" spans="1:26">
      <c r="A23" s="72" t="s">
        <v>12</v>
      </c>
      <c r="B23" s="81"/>
      <c r="C23" s="82"/>
      <c r="D23" s="74">
        <f>D22*12</f>
        <v>0</v>
      </c>
      <c r="E23" s="75">
        <f>E22*12</f>
        <v>0</v>
      </c>
      <c r="F23" s="76">
        <f>F22*12</f>
        <v>0</v>
      </c>
      <c r="G23" s="61" t="str">
        <f>IFERROR(E23/D23,"0%")</f>
        <v>0%</v>
      </c>
      <c r="H23" s="62" t="str">
        <f>IFERROR(F23/E23,"0%")</f>
        <v>0%</v>
      </c>
      <c r="I23" s="74">
        <f>I22*12</f>
        <v>0</v>
      </c>
      <c r="J23" s="98">
        <f>J22*12</f>
        <v>0</v>
      </c>
      <c r="K23" s="76">
        <f>K22*12</f>
        <v>0</v>
      </c>
      <c r="L23" s="61" t="str">
        <f>IFERROR(J23/I23,"0%")</f>
        <v>0%</v>
      </c>
      <c r="M23" s="62" t="str">
        <f>IFERROR(K23/J23,"0%")</f>
        <v>0%</v>
      </c>
      <c r="N23" s="204"/>
      <c r="O23" s="206"/>
      <c r="P23" s="77"/>
      <c r="Q23" s="77">
        <f>Q22*12</f>
        <v>0</v>
      </c>
      <c r="R23" s="83"/>
      <c r="S23" s="79"/>
      <c r="T23" s="79"/>
      <c r="U23" s="79"/>
      <c r="V23" s="80"/>
      <c r="W23" s="80"/>
      <c r="X23" s="80"/>
      <c r="Y23" s="80"/>
    </row>
    <row r="24" spans="1:26">
      <c r="A24" s="84" t="s">
        <v>21</v>
      </c>
      <c r="B24" s="85"/>
      <c r="C24" s="86"/>
      <c r="D24" s="87"/>
      <c r="E24" s="88"/>
      <c r="F24" s="89"/>
      <c r="G24" s="90"/>
      <c r="H24" s="91"/>
      <c r="I24" s="92"/>
      <c r="J24" s="88"/>
      <c r="K24" s="89"/>
      <c r="L24" s="90"/>
      <c r="M24" s="91"/>
      <c r="N24" s="93">
        <v>900</v>
      </c>
      <c r="O24" s="94"/>
      <c r="P24" s="95"/>
      <c r="Q24" s="96"/>
      <c r="R24" s="97"/>
      <c r="S24" s="69"/>
      <c r="U24" s="36"/>
    </row>
    <row r="25" spans="1:26">
      <c r="A25" s="55" t="s">
        <v>3</v>
      </c>
      <c r="B25" s="56"/>
      <c r="C25" s="57">
        <v>0</v>
      </c>
      <c r="D25" s="58">
        <f>D4</f>
        <v>507.86</v>
      </c>
      <c r="E25" s="59">
        <f>D25-F25</f>
        <v>218.15000000000003</v>
      </c>
      <c r="F25" s="60">
        <v>289.70999999999998</v>
      </c>
      <c r="G25" s="61">
        <f>E25/D25</f>
        <v>0.42954751309415984</v>
      </c>
      <c r="H25" s="62">
        <f>F25/D25</f>
        <v>0.57045248690584016</v>
      </c>
      <c r="I25" s="58">
        <f>I4</f>
        <v>507.86</v>
      </c>
      <c r="J25" s="59">
        <f>I25-K25</f>
        <v>218.37980000000005</v>
      </c>
      <c r="K25" s="60">
        <f>(I25*O25)</f>
        <v>289.48019999999997</v>
      </c>
      <c r="L25" s="61">
        <f t="shared" ref="L25:L28" si="25">J25/I25</f>
        <v>0.4300000000000001</v>
      </c>
      <c r="M25" s="62">
        <f t="shared" ref="M25:M28" si="26">K25/I25</f>
        <v>0.56999999999999995</v>
      </c>
      <c r="N25" s="207" t="s">
        <v>22</v>
      </c>
      <c r="O25" s="209">
        <f>T25</f>
        <v>0.56999999999999995</v>
      </c>
      <c r="P25" s="211"/>
      <c r="Q25" s="63">
        <f>K25-F25</f>
        <v>-0.22980000000001155</v>
      </c>
      <c r="R25" s="64">
        <f>(K25-F25)/F25</f>
        <v>-7.9320700010359171E-4</v>
      </c>
      <c r="S25" s="65">
        <v>570</v>
      </c>
      <c r="T25" s="66">
        <f>S25/1000</f>
        <v>0.56999999999999995</v>
      </c>
      <c r="U25" s="36"/>
      <c r="Y25" s="68"/>
      <c r="Z25" s="68"/>
    </row>
    <row r="26" spans="1:26">
      <c r="A26" s="55" t="s">
        <v>8</v>
      </c>
      <c r="B26" s="56"/>
      <c r="C26" s="57">
        <v>0</v>
      </c>
      <c r="D26" s="58">
        <f t="shared" ref="D26:D28" si="27">D5</f>
        <v>1015.31</v>
      </c>
      <c r="E26" s="59">
        <f t="shared" ref="E26:E28" si="28">D26-F26</f>
        <v>436.1099999999999</v>
      </c>
      <c r="F26" s="60">
        <v>579.20000000000005</v>
      </c>
      <c r="G26" s="61">
        <f>E26/D26</f>
        <v>0.42953383695620051</v>
      </c>
      <c r="H26" s="62">
        <f>F26/D26</f>
        <v>0.57046616304379949</v>
      </c>
      <c r="I26" s="58">
        <f t="shared" ref="I26:I28" si="29">I5</f>
        <v>1015.31</v>
      </c>
      <c r="J26" s="59">
        <f t="shared" ref="J26:J28" si="30">I26-K26</f>
        <v>436.07585000000006</v>
      </c>
      <c r="K26" s="60">
        <f>((I26-$I$25)*O$28)+K$25</f>
        <v>579.23414999999989</v>
      </c>
      <c r="L26" s="61">
        <f t="shared" si="25"/>
        <v>0.42950020190877669</v>
      </c>
      <c r="M26" s="62">
        <f t="shared" si="26"/>
        <v>0.57049979809122331</v>
      </c>
      <c r="N26" s="203"/>
      <c r="O26" s="205"/>
      <c r="P26" s="212"/>
      <c r="Q26" s="63">
        <f t="shared" ref="Q26:Q28" si="31">K26-F26</f>
        <v>3.4149999999840475E-2</v>
      </c>
      <c r="R26" s="64">
        <f>(K26-F26)/F26</f>
        <v>5.8960635358840597E-5</v>
      </c>
      <c r="S26" s="65">
        <v>571</v>
      </c>
      <c r="T26" s="66">
        <f>S26/1000</f>
        <v>0.57099999999999995</v>
      </c>
      <c r="U26" s="36"/>
      <c r="Y26" s="68"/>
      <c r="Z26" s="68"/>
    </row>
    <row r="27" spans="1:26">
      <c r="A27" s="55" t="s">
        <v>9</v>
      </c>
      <c r="B27" s="56"/>
      <c r="C27" s="57">
        <v>0</v>
      </c>
      <c r="D27" s="58">
        <f t="shared" si="27"/>
        <v>914.96</v>
      </c>
      <c r="E27" s="59">
        <f t="shared" si="28"/>
        <v>393.05000000000007</v>
      </c>
      <c r="F27" s="60">
        <v>521.91</v>
      </c>
      <c r="G27" s="61">
        <f>E27/D27</f>
        <v>0.4295816210544724</v>
      </c>
      <c r="H27" s="62">
        <f>F27/D27</f>
        <v>0.5704183789455276</v>
      </c>
      <c r="I27" s="58">
        <f t="shared" si="29"/>
        <v>914.96</v>
      </c>
      <c r="J27" s="59">
        <f t="shared" si="30"/>
        <v>393.02570000000014</v>
      </c>
      <c r="K27" s="60">
        <f t="shared" ref="K27:K28" si="32">((I27-$I$25)*O$28)+K$25</f>
        <v>521.93429999999989</v>
      </c>
      <c r="L27" s="61">
        <f t="shared" si="25"/>
        <v>0.4295550625163943</v>
      </c>
      <c r="M27" s="62">
        <f t="shared" si="26"/>
        <v>0.5704449374836057</v>
      </c>
      <c r="N27" s="208"/>
      <c r="O27" s="210"/>
      <c r="P27" s="212"/>
      <c r="Q27" s="63">
        <f t="shared" si="31"/>
        <v>2.4299999999925603E-2</v>
      </c>
      <c r="R27" s="64">
        <f t="shared" ref="R27:R28" si="33">(K27-F27)/F27</f>
        <v>4.6559751681181823E-5</v>
      </c>
      <c r="S27" s="69"/>
      <c r="T27" s="70"/>
      <c r="U27" s="36"/>
      <c r="Y27" s="68"/>
      <c r="Z27" s="68"/>
    </row>
    <row r="28" spans="1:26">
      <c r="A28" s="55" t="s">
        <v>10</v>
      </c>
      <c r="B28" s="56"/>
      <c r="C28" s="57">
        <v>0</v>
      </c>
      <c r="D28" s="58">
        <f t="shared" si="27"/>
        <v>1523.17</v>
      </c>
      <c r="E28" s="59">
        <f t="shared" si="28"/>
        <v>654.28000000000009</v>
      </c>
      <c r="F28" s="60">
        <v>868.89</v>
      </c>
      <c r="G28" s="61">
        <f>E28/D28</f>
        <v>0.42955152740665853</v>
      </c>
      <c r="H28" s="62">
        <f>F28/D28</f>
        <v>0.57044847259334153</v>
      </c>
      <c r="I28" s="58">
        <f t="shared" si="29"/>
        <v>1523.17</v>
      </c>
      <c r="J28" s="59">
        <f t="shared" si="30"/>
        <v>653.94779000000017</v>
      </c>
      <c r="K28" s="60">
        <f t="shared" si="32"/>
        <v>869.2222099999999</v>
      </c>
      <c r="L28" s="61">
        <f t="shared" si="25"/>
        <v>0.42933342305848993</v>
      </c>
      <c r="M28" s="62">
        <f t="shared" si="26"/>
        <v>0.57066657694151002</v>
      </c>
      <c r="N28" s="203" t="s">
        <v>23</v>
      </c>
      <c r="O28" s="205">
        <f>T26</f>
        <v>0.57099999999999995</v>
      </c>
      <c r="P28" s="71"/>
      <c r="Q28" s="63">
        <f t="shared" si="31"/>
        <v>0.33220999999991818</v>
      </c>
      <c r="R28" s="64">
        <f t="shared" si="33"/>
        <v>3.823383857564458E-4</v>
      </c>
      <c r="S28" s="69"/>
      <c r="T28" s="70"/>
      <c r="U28" s="36"/>
      <c r="Y28" s="68"/>
      <c r="Z28" s="68"/>
    </row>
    <row r="29" spans="1:26">
      <c r="A29" s="72" t="s">
        <v>11</v>
      </c>
      <c r="B29" s="56"/>
      <c r="C29" s="73">
        <f>SUM(C25:C28)</f>
        <v>0</v>
      </c>
      <c r="D29" s="74">
        <f>(D25*$C25)+(D26*$C26)+(D27*$C27)+(D28*$C28)</f>
        <v>0</v>
      </c>
      <c r="E29" s="75">
        <f>(E25*$C25)+(E26*$C26)+(E27*$C27)+(E28*$C28)</f>
        <v>0</v>
      </c>
      <c r="F29" s="76">
        <f>(F25*$C25)+(F26*$C26)+(F27*$C27)+(F28*$C28)</f>
        <v>0</v>
      </c>
      <c r="G29" s="61" t="str">
        <f>IFERROR(E29/D29,"0%")</f>
        <v>0%</v>
      </c>
      <c r="H29" s="62" t="str">
        <f>IFERROR(F29/E29,"0%")</f>
        <v>0%</v>
      </c>
      <c r="I29" s="74">
        <f>(I25*$C25)+(I26*$C26)+(I27*$C27)+(I28*$C28)</f>
        <v>0</v>
      </c>
      <c r="J29" s="75">
        <f>(J25*$C25)+(J26*$C26)+(J27*$C27)+(J28*$C28)</f>
        <v>0</v>
      </c>
      <c r="K29" s="76">
        <f>(K25*$C25)+(K26*$C26)+(K27*$C27)+(K28*$C28)</f>
        <v>0</v>
      </c>
      <c r="L29" s="61" t="str">
        <f>IFERROR(J29/I29,"0%")</f>
        <v>0%</v>
      </c>
      <c r="M29" s="62" t="str">
        <f>IFERROR(K29/J29,"0%")</f>
        <v>0%</v>
      </c>
      <c r="N29" s="203"/>
      <c r="O29" s="205"/>
      <c r="P29" s="77"/>
      <c r="Q29" s="77">
        <f>(Q25*$C25)+(Q26*$C26)+(Q27*$C27)+(Q28*$C28)</f>
        <v>0</v>
      </c>
      <c r="R29" s="99"/>
      <c r="S29" s="69"/>
      <c r="T29" s="79"/>
      <c r="U29" s="79"/>
      <c r="V29" s="80"/>
      <c r="W29" s="80"/>
      <c r="X29" s="80"/>
      <c r="Y29" s="80"/>
    </row>
    <row r="30" spans="1:26">
      <c r="A30" s="72" t="s">
        <v>12</v>
      </c>
      <c r="B30" s="81"/>
      <c r="C30" s="82"/>
      <c r="D30" s="74">
        <f>D29*12</f>
        <v>0</v>
      </c>
      <c r="E30" s="75">
        <f>E29*12</f>
        <v>0</v>
      </c>
      <c r="F30" s="76">
        <f>F29*12</f>
        <v>0</v>
      </c>
      <c r="G30" s="61" t="str">
        <f>IFERROR(E30/D30,"0%")</f>
        <v>0%</v>
      </c>
      <c r="H30" s="62" t="str">
        <f>IFERROR(F30/E30,"0%")</f>
        <v>0%</v>
      </c>
      <c r="I30" s="74">
        <f>I29*12</f>
        <v>0</v>
      </c>
      <c r="J30" s="98">
        <f>J29*12</f>
        <v>0</v>
      </c>
      <c r="K30" s="76">
        <f>K29*12</f>
        <v>0</v>
      </c>
      <c r="L30" s="61" t="str">
        <f>IFERROR(J30/I30,"0%")</f>
        <v>0%</v>
      </c>
      <c r="M30" s="62" t="str">
        <f>IFERROR(K30/J30,"0%")</f>
        <v>0%</v>
      </c>
      <c r="N30" s="204"/>
      <c r="O30" s="206"/>
      <c r="P30" s="77"/>
      <c r="Q30" s="77">
        <f>Q29*12</f>
        <v>0</v>
      </c>
      <c r="R30" s="99"/>
      <c r="S30" s="79"/>
      <c r="T30" s="79"/>
      <c r="U30" s="79"/>
      <c r="V30" s="80"/>
      <c r="W30" s="80"/>
      <c r="X30" s="80"/>
      <c r="Y30" s="80"/>
    </row>
    <row r="31" spans="1:26" s="67" customFormat="1" hidden="1">
      <c r="A31" s="100"/>
      <c r="B31" s="101"/>
      <c r="C31" s="57"/>
      <c r="D31" s="102"/>
      <c r="E31" s="103"/>
      <c r="F31" s="104"/>
      <c r="G31" s="105"/>
      <c r="H31" s="62"/>
      <c r="I31" s="102"/>
      <c r="J31" s="103"/>
      <c r="K31" s="104"/>
      <c r="L31" s="105"/>
      <c r="M31" s="62"/>
      <c r="N31" s="102"/>
      <c r="O31" s="104"/>
      <c r="P31" s="106"/>
      <c r="Q31" s="107"/>
      <c r="R31" s="99"/>
      <c r="S31" s="36"/>
      <c r="T31" s="36"/>
      <c r="U31" s="36"/>
      <c r="Y31" s="108"/>
    </row>
    <row r="32" spans="1:26" s="67" customFormat="1" hidden="1">
      <c r="A32" s="100"/>
      <c r="B32" s="101"/>
      <c r="C32" s="57"/>
      <c r="D32" s="102"/>
      <c r="E32" s="103"/>
      <c r="F32" s="104"/>
      <c r="G32" s="105"/>
      <c r="H32" s="62"/>
      <c r="I32" s="102"/>
      <c r="J32" s="103"/>
      <c r="K32" s="104"/>
      <c r="L32" s="105"/>
      <c r="M32" s="62"/>
      <c r="N32" s="102"/>
      <c r="O32" s="104"/>
      <c r="P32" s="106"/>
      <c r="Q32" s="107"/>
      <c r="R32" s="99"/>
      <c r="S32" s="36"/>
      <c r="T32" s="36"/>
      <c r="U32" s="36"/>
      <c r="Y32" s="108"/>
    </row>
    <row r="33" spans="1:25" s="67" customFormat="1" hidden="1">
      <c r="A33" s="100"/>
      <c r="B33" s="101"/>
      <c r="C33" s="109"/>
      <c r="D33" s="110"/>
      <c r="E33" s="111"/>
      <c r="F33" s="112"/>
      <c r="G33" s="105"/>
      <c r="H33" s="62"/>
      <c r="I33" s="110"/>
      <c r="J33" s="111"/>
      <c r="K33" s="112"/>
      <c r="L33" s="105"/>
      <c r="M33" s="62"/>
      <c r="N33" s="110"/>
      <c r="O33" s="112"/>
      <c r="P33" s="113"/>
      <c r="Q33" s="107"/>
      <c r="R33" s="99"/>
      <c r="S33" s="36"/>
      <c r="T33" s="36"/>
      <c r="U33" s="36"/>
    </row>
    <row r="34" spans="1:25" s="67" customFormat="1" hidden="1">
      <c r="A34" s="100"/>
      <c r="B34" s="101"/>
      <c r="C34" s="109"/>
      <c r="D34" s="110"/>
      <c r="E34" s="111"/>
      <c r="F34" s="112"/>
      <c r="G34" s="105"/>
      <c r="H34" s="62"/>
      <c r="I34" s="110"/>
      <c r="J34" s="111"/>
      <c r="K34" s="112"/>
      <c r="L34" s="105"/>
      <c r="M34" s="62"/>
      <c r="N34" s="110"/>
      <c r="O34" s="112"/>
      <c r="P34" s="113"/>
      <c r="Q34" s="107"/>
      <c r="R34" s="99"/>
      <c r="S34" s="36"/>
      <c r="T34" s="36"/>
      <c r="U34" s="36"/>
    </row>
    <row r="35" spans="1:25" hidden="1">
      <c r="A35" s="84"/>
      <c r="B35" s="85"/>
      <c r="C35" s="86"/>
      <c r="D35" s="114"/>
      <c r="E35" s="115"/>
      <c r="F35" s="116"/>
      <c r="G35" s="90"/>
      <c r="H35" s="91"/>
      <c r="I35" s="92"/>
      <c r="J35" s="115"/>
      <c r="K35" s="116"/>
      <c r="L35" s="90"/>
      <c r="M35" s="91"/>
      <c r="N35" s="117"/>
      <c r="O35" s="118"/>
      <c r="P35" s="119"/>
      <c r="Q35" s="120"/>
      <c r="R35" s="121"/>
      <c r="U35" s="36"/>
    </row>
    <row r="36" spans="1:25" hidden="1">
      <c r="A36" s="55"/>
      <c r="B36" s="56"/>
      <c r="C36" s="57"/>
      <c r="D36" s="102"/>
      <c r="E36" s="103"/>
      <c r="F36" s="104"/>
      <c r="G36" s="61"/>
      <c r="H36" s="62"/>
      <c r="I36" s="102"/>
      <c r="J36" s="103"/>
      <c r="K36" s="104"/>
      <c r="L36" s="61"/>
      <c r="M36" s="62"/>
      <c r="N36" s="122"/>
      <c r="O36" s="104"/>
      <c r="P36" s="106"/>
      <c r="Q36" s="107"/>
      <c r="R36" s="99"/>
      <c r="U36" s="36"/>
      <c r="Y36" s="68"/>
    </row>
    <row r="37" spans="1:25" hidden="1">
      <c r="A37" s="55"/>
      <c r="B37" s="56"/>
      <c r="C37" s="57"/>
      <c r="D37" s="102"/>
      <c r="E37" s="103"/>
      <c r="F37" s="104"/>
      <c r="G37" s="61"/>
      <c r="H37" s="62"/>
      <c r="I37" s="102"/>
      <c r="J37" s="103"/>
      <c r="K37" s="104"/>
      <c r="L37" s="61"/>
      <c r="M37" s="62"/>
      <c r="N37" s="122"/>
      <c r="O37" s="104"/>
      <c r="P37" s="106"/>
      <c r="Q37" s="107"/>
      <c r="R37" s="99"/>
      <c r="U37" s="36"/>
    </row>
    <row r="38" spans="1:25" hidden="1">
      <c r="A38" s="55"/>
      <c r="B38" s="56"/>
      <c r="C38" s="57"/>
      <c r="D38" s="102"/>
      <c r="E38" s="103"/>
      <c r="F38" s="104"/>
      <c r="G38" s="61"/>
      <c r="H38" s="62"/>
      <c r="I38" s="102"/>
      <c r="J38" s="103"/>
      <c r="K38" s="104"/>
      <c r="L38" s="61"/>
      <c r="M38" s="62"/>
      <c r="N38" s="122"/>
      <c r="O38" s="104"/>
      <c r="P38" s="106"/>
      <c r="Q38" s="107"/>
      <c r="R38" s="99"/>
      <c r="U38" s="36"/>
    </row>
    <row r="39" spans="1:25" hidden="1">
      <c r="A39" s="55"/>
      <c r="B39" s="56"/>
      <c r="C39" s="57"/>
      <c r="D39" s="102"/>
      <c r="E39" s="103"/>
      <c r="F39" s="104"/>
      <c r="G39" s="61"/>
      <c r="H39" s="62"/>
      <c r="I39" s="102"/>
      <c r="J39" s="103"/>
      <c r="K39" s="104"/>
      <c r="L39" s="61"/>
      <c r="M39" s="62"/>
      <c r="N39" s="122"/>
      <c r="O39" s="104"/>
      <c r="P39" s="106"/>
      <c r="Q39" s="107"/>
      <c r="R39" s="99"/>
      <c r="U39" s="36"/>
    </row>
    <row r="40" spans="1:25" s="67" customFormat="1" hidden="1">
      <c r="A40" s="100"/>
      <c r="B40" s="101"/>
      <c r="C40" s="109"/>
      <c r="D40" s="110"/>
      <c r="E40" s="111"/>
      <c r="F40" s="112"/>
      <c r="G40" s="105"/>
      <c r="H40" s="62"/>
      <c r="I40" s="111"/>
      <c r="J40" s="111"/>
      <c r="K40" s="112"/>
      <c r="L40" s="105"/>
      <c r="M40" s="62"/>
      <c r="N40" s="110"/>
      <c r="O40" s="112"/>
      <c r="P40" s="113"/>
      <c r="Q40" s="107"/>
      <c r="R40" s="99"/>
      <c r="S40" s="36"/>
      <c r="T40" s="36"/>
      <c r="U40" s="36"/>
    </row>
    <row r="41" spans="1:25" s="67" customFormat="1" hidden="1">
      <c r="A41" s="100"/>
      <c r="B41" s="101"/>
      <c r="C41" s="109"/>
      <c r="D41" s="110"/>
      <c r="E41" s="111"/>
      <c r="F41" s="112"/>
      <c r="G41" s="105"/>
      <c r="H41" s="62"/>
      <c r="I41" s="110"/>
      <c r="J41" s="111"/>
      <c r="K41" s="112"/>
      <c r="L41" s="105"/>
      <c r="M41" s="62"/>
      <c r="N41" s="110"/>
      <c r="O41" s="112"/>
      <c r="P41" s="113"/>
      <c r="Q41" s="107"/>
      <c r="R41" s="99"/>
      <c r="S41" s="36"/>
      <c r="T41" s="36"/>
      <c r="U41" s="36"/>
    </row>
    <row r="42" spans="1:25" ht="19.5" thickBot="1">
      <c r="A42" s="123" t="s">
        <v>12</v>
      </c>
      <c r="B42" s="124"/>
      <c r="C42" s="124"/>
      <c r="D42" s="124">
        <f>D9+D16+D23+D30</f>
        <v>54834.12</v>
      </c>
      <c r="E42" s="124">
        <f>E9+E16+E23+E30</f>
        <v>45269.265907199995</v>
      </c>
      <c r="F42" s="124">
        <f>F9+F16+F23+F30</f>
        <v>9564.8540928000039</v>
      </c>
      <c r="G42" s="124"/>
      <c r="H42" s="124"/>
      <c r="I42" s="124">
        <f>I9+I16+I23+I30</f>
        <v>54834.12</v>
      </c>
      <c r="J42" s="124">
        <f>J9+J16+J23+J30</f>
        <v>49350.707999999999</v>
      </c>
      <c r="K42" s="124">
        <f>K9+K16+K23+K30</f>
        <v>5483.4120000000003</v>
      </c>
      <c r="L42" s="124"/>
      <c r="M42" s="124"/>
      <c r="N42" s="124"/>
      <c r="O42" s="124"/>
      <c r="P42" s="124"/>
      <c r="Q42" s="125">
        <f>K42-F42</f>
        <v>-4081.4420928000036</v>
      </c>
      <c r="R42" s="126">
        <f>(K42-F42)/F42</f>
        <v>-0.42671242584581937</v>
      </c>
      <c r="S42" s="66"/>
      <c r="U42" s="36"/>
      <c r="Y42" s="127"/>
    </row>
    <row r="43" spans="1:25" ht="20.25">
      <c r="A43" s="20"/>
    </row>
    <row r="44" spans="1:25" ht="20.25">
      <c r="A44" s="21"/>
      <c r="N44" s="127"/>
    </row>
    <row r="45" spans="1:25" ht="20.25">
      <c r="A45" s="22"/>
    </row>
    <row r="46" spans="1:25" ht="20.25">
      <c r="A46" s="22"/>
    </row>
  </sheetData>
  <mergeCells count="27">
    <mergeCell ref="N25:N27"/>
    <mergeCell ref="O25:O27"/>
    <mergeCell ref="P25:P27"/>
    <mergeCell ref="N28:N30"/>
    <mergeCell ref="O28:O30"/>
    <mergeCell ref="N21:N23"/>
    <mergeCell ref="O21:O23"/>
    <mergeCell ref="N4:N6"/>
    <mergeCell ref="O4:O6"/>
    <mergeCell ref="P4:P6"/>
    <mergeCell ref="N7:N9"/>
    <mergeCell ref="O7:O9"/>
    <mergeCell ref="N11:N13"/>
    <mergeCell ref="O11:O13"/>
    <mergeCell ref="P11:P13"/>
    <mergeCell ref="N14:N16"/>
    <mergeCell ref="O14:O16"/>
    <mergeCell ref="N18:N20"/>
    <mergeCell ref="O18:O20"/>
    <mergeCell ref="P18:P20"/>
    <mergeCell ref="D1:H1"/>
    <mergeCell ref="I1:M1"/>
    <mergeCell ref="N1:R1"/>
    <mergeCell ref="B2:C2"/>
    <mergeCell ref="G2:H2"/>
    <mergeCell ref="L2:M2"/>
    <mergeCell ref="N2:O2"/>
  </mergeCells>
  <pageMargins left="0.7" right="0.7" top="0.75" bottom="0.75" header="0.3" footer="0.3"/>
  <pageSetup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Scroll Bar 1">
              <controlPr defaultSiz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685800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croll Bar 2">
              <controlPr defaultSize="0" autoPict="0">
                <anchor moveWithCells="1">
                  <from>
                    <xdr:col>15</xdr:col>
                    <xdr:colOff>9525</xdr:colOff>
                    <xdr:row>25</xdr:row>
                    <xdr:rowOff>9525</xdr:rowOff>
                  </from>
                  <to>
                    <xdr:col>15</xdr:col>
                    <xdr:colOff>685800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Scroll Bar 3">
              <controlPr defaultSize="0" autoPict="0">
                <anchor moveWithCells="1">
                  <from>
                    <xdr:col>15</xdr:col>
                    <xdr:colOff>9525</xdr:colOff>
                    <xdr:row>26</xdr:row>
                    <xdr:rowOff>9525</xdr:rowOff>
                  </from>
                  <to>
                    <xdr:col>15</xdr:col>
                    <xdr:colOff>685800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Scroll Bar 4">
              <controlPr defaultSize="0" autoPict="0">
                <anchor moveWithCells="1">
                  <from>
                    <xdr:col>15</xdr:col>
                    <xdr:colOff>9525</xdr:colOff>
                    <xdr:row>27</xdr:row>
                    <xdr:rowOff>9525</xdr:rowOff>
                  </from>
                  <to>
                    <xdr:col>15</xdr:col>
                    <xdr:colOff>685800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Spinner 5">
              <controlPr defaultSize="0" autoPict="0">
                <anchor moveWithCells="1" sizeWithCells="1">
                  <from>
                    <xdr:col>15</xdr:col>
                    <xdr:colOff>9525</xdr:colOff>
                    <xdr:row>3</xdr:row>
                    <xdr:rowOff>9525</xdr:rowOff>
                  </from>
                  <to>
                    <xdr:col>16</xdr:col>
                    <xdr:colOff>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Spinner 6">
              <controlPr defaultSize="0" autoPict="0">
                <anchor moveWithCells="1" sizeWithCells="1">
                  <from>
                    <xdr:col>15</xdr:col>
                    <xdr:colOff>28575</xdr:colOff>
                    <xdr:row>6</xdr:row>
                    <xdr:rowOff>19050</xdr:rowOff>
                  </from>
                  <to>
                    <xdr:col>16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Spinner 7">
              <controlPr defaultSize="0" autoPict="0">
                <anchor moveWithCells="1" sizeWithCells="1">
                  <from>
                    <xdr:col>15</xdr:col>
                    <xdr:colOff>9525</xdr:colOff>
                    <xdr:row>10</xdr:row>
                    <xdr:rowOff>9525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Spinner 8">
              <controlPr defaultSize="0" autoPict="0">
                <anchor moveWithCells="1" sizeWithCells="1">
                  <from>
                    <xdr:col>15</xdr:col>
                    <xdr:colOff>28575</xdr:colOff>
                    <xdr:row>13</xdr:row>
                    <xdr:rowOff>19050</xdr:rowOff>
                  </from>
                  <to>
                    <xdr:col>16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Spinner 9">
              <controlPr defaultSize="0" autoPict="0">
                <anchor moveWithCells="1" sizeWithCells="1">
                  <from>
                    <xdr:col>15</xdr:col>
                    <xdr:colOff>9525</xdr:colOff>
                    <xdr:row>17</xdr:row>
                    <xdr:rowOff>9525</xdr:rowOff>
                  </from>
                  <to>
                    <xdr:col>16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Spinner 10">
              <controlPr defaultSize="0" autoPict="0">
                <anchor moveWithCells="1" sizeWithCells="1">
                  <from>
                    <xdr:col>15</xdr:col>
                    <xdr:colOff>28575</xdr:colOff>
                    <xdr:row>20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Spinner 11">
              <controlPr defaultSize="0" autoPict="0">
                <anchor moveWithCells="1" siz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16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Spinner 12">
              <controlPr defaultSize="0" autoPict="0">
                <anchor moveWithCells="1" sizeWithCells="1">
                  <from>
                    <xdr:col>15</xdr:col>
                    <xdr:colOff>28575</xdr:colOff>
                    <xdr:row>27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Regence with VSP</vt:lpstr>
      <vt:lpstr>Regence HSA with VSP</vt:lpstr>
      <vt:lpstr>Kaiser</vt:lpstr>
      <vt:lpstr>Kaiser HSA</vt:lpstr>
      <vt:lpstr>Regence with VSP (Police)</vt:lpstr>
      <vt:lpstr>Regence HSA with VSP (Police)</vt:lpstr>
      <vt:lpstr>Kaiser (Police)</vt:lpstr>
      <vt:lpstr>Kaiser HSA (Police)</vt:lpstr>
      <vt:lpstr>Kaiser!Print_Area</vt:lpstr>
      <vt:lpstr>'Kaiser (Police)'!Print_Area</vt:lpstr>
      <vt:lpstr>'Kaiser HSA'!Print_Area</vt:lpstr>
      <vt:lpstr>'Kaiser HSA (Police)'!Print_Area</vt:lpstr>
      <vt:lpstr>'Regence HSA with VSP'!Print_Area</vt:lpstr>
      <vt:lpstr>'Regence HSA with VSP (Police)'!Print_Area</vt:lpstr>
      <vt:lpstr>'Regence with VSP'!Print_Area</vt:lpstr>
      <vt:lpstr>'Regence with VSP (Police)'!Print_Area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Davidson</dc:creator>
  <cp:lastModifiedBy>Erica Riggs</cp:lastModifiedBy>
  <dcterms:created xsi:type="dcterms:W3CDTF">2019-09-11T18:21:29Z</dcterms:created>
  <dcterms:modified xsi:type="dcterms:W3CDTF">2024-03-14T23:31:34Z</dcterms:modified>
</cp:coreProperties>
</file>