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s\City of Vancouver\2025\Initiatives\Benefit and Rate Comparisons\"/>
    </mc:Choice>
  </mc:AlternateContent>
  <xr:revisionPtr revIDLastSave="0" documentId="14_{102791BA-849A-4A1E-99FF-B2ED4FD0A901}" xr6:coauthVersionLast="47" xr6:coauthVersionMax="47" xr10:uidLastSave="{00000000-0000-0000-0000-000000000000}"/>
  <bookViews>
    <workbookView xWindow="28680" yWindow="-120" windowWidth="29040" windowHeight="15840" activeTab="1" xr2:uid="{639220F2-DB03-45DC-9B5D-E3845B4B52F6}"/>
  </bookViews>
  <sheets>
    <sheet name="Kais 250 vs Reg 400" sheetId="2" r:id="rId1"/>
    <sheet name="Kais 500 vs Reg 500 " sheetId="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1_weeks" localSheetId="0">'[1]VOLUNTARY STD'!#REF!</definedName>
    <definedName name="_11_weeks" localSheetId="1">'[1]VOLUNTARY STD'!#REF!</definedName>
    <definedName name="_11_weeks">'[2]VOLUNTARY STD'!#REF!</definedName>
    <definedName name="_Key1" hidden="1">#REF!</definedName>
    <definedName name="_Order1" hidden="1">255</definedName>
    <definedName name="_Sort" hidden="1">#REF!</definedName>
    <definedName name="_STD">IF([3]!LoanPaybackStart&lt;TODAY(),TRUE,FALSE)</definedName>
    <definedName name="A">[4]Contacts!$A$1:$G$48</definedName>
    <definedName name="B" localSheetId="0">#REF!</definedName>
    <definedName name="B" localSheetId="1">#REF!</definedName>
    <definedName name="B">#REF!</definedName>
    <definedName name="BeniComp" localSheetId="0">OFFSET(#REF!,0,0,COUNTA(#REF!))</definedName>
    <definedName name="BeniComp" localSheetId="1">OFFSET(#REF!,0,0,COUNTA(#REF!))</definedName>
    <definedName name="BeniComp">OFFSET(#REF!,0,0,COUNTA(#REF!))</definedName>
    <definedName name="COBRA">#N/A</definedName>
    <definedName name="Column_Head_Start" localSheetId="0">#REF!</definedName>
    <definedName name="Column_Head_Start" localSheetId="1">#REF!</definedName>
    <definedName name="Column_Head_Start">#REF!</definedName>
    <definedName name="CombinedMonthlyPayment" localSheetId="0">#REF!</definedName>
    <definedName name="CombinedMonthlyPayment" localSheetId="1">#REF!</definedName>
    <definedName name="CombinedMonthlyPayment">#REF!</definedName>
    <definedName name="CombinedMonthlyPayment2" localSheetId="0">#REF!</definedName>
    <definedName name="CombinedMonthlyPayment2" localSheetId="1">#REF!</definedName>
    <definedName name="CombinedMonthlyPayment2">#REF!</definedName>
    <definedName name="ConsLoanPayback" localSheetId="0">'[5]Home Page'!#REF!</definedName>
    <definedName name="ConsLoanPayback" localSheetId="1">'[5]Home Page'!#REF!</definedName>
    <definedName name="ConsLoanPayback">'[5]Regence Only Monthly'!#REF!</definedName>
    <definedName name="contacts">[4]Contacts!$A$1:$G$53</definedName>
    <definedName name="Contract_Name" localSheetId="0">#REF!</definedName>
    <definedName name="Contract_Name" localSheetId="1">#REF!</definedName>
    <definedName name="Contract_Name">#REF!</definedName>
    <definedName name="Control.Control" localSheetId="0">[6]!Control.Control</definedName>
    <definedName name="Control.Control" localSheetId="1">[6]!Control.Control</definedName>
    <definedName name="Control.Control">[6]!Control.Control</definedName>
    <definedName name="Data_Area" localSheetId="0">#REF!</definedName>
    <definedName name="Data_Area" localSheetId="1">#REF!</definedName>
    <definedName name="Data_Area">#REF!</definedName>
    <definedName name="Data_As_Of" localSheetId="0">#REF!</definedName>
    <definedName name="Data_As_Of" localSheetId="1">#REF!</definedName>
    <definedName name="Data_As_Of">#REF!</definedName>
    <definedName name="Data_Claims">[7]Experience!$D$52:$D$75,[7]Experience!$F$52:$H$75,[7]Experience!$J$52:$K$75,[7]Experience!$M$52:$M$75,[7]Experience!$O$52:$P$75,[7]Experience!$T$52:$T$75</definedName>
    <definedName name="Data_Reserves">[7]Experience!$D$82:$D$105,[7]Experience!$F$82:$H$105,[7]Experience!$J$82:$K$105,[7]Experience!$M$82:$M$105,[7]Experience!$O$82:$P$105</definedName>
    <definedName name="Data_Start" localSheetId="0">#REF!</definedName>
    <definedName name="Data_Start" localSheetId="1">#REF!</definedName>
    <definedName name="Data_Start">#REF!</definedName>
    <definedName name="_xlnm.Database" localSheetId="0">#REF!</definedName>
    <definedName name="_xlnm.Database" localSheetId="1">#REF!</definedName>
    <definedName name="_xlnm.Database">#REF!</definedName>
    <definedName name="Date_Run" localSheetId="0">#REF!</definedName>
    <definedName name="Date_Run" localSheetId="1">#REF!</definedName>
    <definedName name="Date_Run">#REF!</definedName>
    <definedName name="EstimatedAnnualSalary" localSheetId="0">'[5]Home Page'!#REF!</definedName>
    <definedName name="EstimatedAnnualSalary" localSheetId="1">'[5]Home Page'!#REF!</definedName>
    <definedName name="EstimatedAnnualSalary">'[5]Regence Only Monthly'!#REF!</definedName>
    <definedName name="EstimatedMonthlySalary" localSheetId="0">'[5]Home Page'!#REF!</definedName>
    <definedName name="EstimatedMonthlySalary" localSheetId="1">'[5]Home Page'!#REF!</definedName>
    <definedName name="EstimatedMonthlySalary">'[5]Regence Only Monthly'!#REF!</definedName>
    <definedName name="g" localSheetId="0">[6]!Control.Control</definedName>
    <definedName name="g" localSheetId="1">[6]!Control.Control</definedName>
    <definedName name="g">[6]!Control.Control</definedName>
    <definedName name="Group" localSheetId="0">[8]VSP!#REF!</definedName>
    <definedName name="Group" localSheetId="1">[8]VSP!#REF!</definedName>
    <definedName name="Group">[8]VSP!#REF!</definedName>
    <definedName name="Group_ID" localSheetId="0">[8]VSP!#REF!</definedName>
    <definedName name="Group_ID" localSheetId="1">[8]VSP!#REF!</definedName>
    <definedName name="Group_ID">[8]VSP!#REF!</definedName>
    <definedName name="hello" localSheetId="0">#REF!</definedName>
    <definedName name="hello" localSheetId="1">#REF!</definedName>
    <definedName name="hello">#REF!</definedName>
    <definedName name="ImportData" localSheetId="0">#REF!</definedName>
    <definedName name="ImportData" localSheetId="1">#REF!</definedName>
    <definedName name="ImportData">#REF!</definedName>
    <definedName name="In_Label" localSheetId="0">#REF!</definedName>
    <definedName name="In_Label" localSheetId="1">#REF!</definedName>
    <definedName name="In_Label">#REF!</definedName>
    <definedName name="Kaiser" localSheetId="0">OFFSET(#REF!,0,0,COUNTA(#REF!))</definedName>
    <definedName name="Kaiser" localSheetId="1">OFFSET(#REF!,0,0,COUNTA(#REF!))</definedName>
    <definedName name="Kaiser">OFFSET(#REF!,0,0,COUNTA(#REF!))</definedName>
    <definedName name="kt" localSheetId="0">'Kais 250 vs Reg 400'!kt</definedName>
    <definedName name="kt" localSheetId="1">'Kais 500 vs Reg 500 '!kt</definedName>
    <definedName name="kt">[3]!kt</definedName>
    <definedName name="Laga" localSheetId="0">'Kais 250 vs Reg 400'!Laga</definedName>
    <definedName name="Laga" localSheetId="1">'Kais 500 vs Reg 500 '!Laga</definedName>
    <definedName name="Laga">[3]!Laga</definedName>
    <definedName name="LoanPaybackStart" localSheetId="0">'[5]Home Page'!$O$2</definedName>
    <definedName name="LoanPaybackStart" localSheetId="1">'[5]Home Page'!$O$2</definedName>
    <definedName name="LoanPaybackStart">'[5]Regence Only Monthly'!$O$2</definedName>
    <definedName name="LoanStartLToday" localSheetId="0">IF('Kais 250 vs Reg 400'!LoanPaybackStart&lt;TODAY(),TRUE,FALSE)</definedName>
    <definedName name="LoanStartLToday" localSheetId="1">IF('Kais 500 vs Reg 500 '!LoanPaybackStart&lt;TODAY(),TRUE,FALSE)</definedName>
    <definedName name="LoanStartLToday">IF(LoanPaybackStart&lt;TODAY(),TRUE,FALSE)</definedName>
    <definedName name="Logo" localSheetId="0">'Kais 250 vs Reg 400'!Logo</definedName>
    <definedName name="Logo" localSheetId="1">'Kais 500 vs Reg 500 '!Logo</definedName>
    <definedName name="Logo">[3]!Logo</definedName>
    <definedName name="lstMetrics" localSheetId="0">OFFSET(#REF!,0,0,COUNTA(#REF!))</definedName>
    <definedName name="lstMetrics" localSheetId="1">OFFSET(#REF!,0,0,COUNTA(#REF!))</definedName>
    <definedName name="lstMetrics">OFFSET(#REF!,0,0,COUNTA(#REF!))</definedName>
    <definedName name="lstYears" localSheetId="0">OFFSET(#REF!,0,1,1,COUNTA(#REF!)-1)</definedName>
    <definedName name="lstYears" localSheetId="1">OFFSET(#REF!,0,1,1,COUNTA(#REF!)-1)</definedName>
    <definedName name="lstYears">OFFSET(#REF!,0,1,1,COUNTA(#REF!)-1)</definedName>
    <definedName name="m" localSheetId="0">[6]!Control.Control</definedName>
    <definedName name="m" localSheetId="1">[6]!Control.Control</definedName>
    <definedName name="m">[6]!Control.Control</definedName>
    <definedName name="month" localSheetId="0">#REF!/'Kais 250 vs Reg 400'!EstimatedMonthlySalary</definedName>
    <definedName name="month" localSheetId="1">#REF!/'Kais 500 vs Reg 500 '!EstimatedMonthlySalary</definedName>
    <definedName name="month">#REF!/EstimatedMonthlySalary</definedName>
    <definedName name="MonthData" localSheetId="0">#REF!</definedName>
    <definedName name="MonthData" localSheetId="1">#REF!</definedName>
    <definedName name="MonthData">#REF!</definedName>
    <definedName name="Parameters" localSheetId="0">#REF!</definedName>
    <definedName name="Parameters" localSheetId="1">#REF!</definedName>
    <definedName name="Parameters">#REF!</definedName>
    <definedName name="PercentAboveBelow" localSheetId="0">IF(#REF!/'Kais 250 vs Reg 400'!EstimatedMonthlySalary&gt;=0.08,"above","below")</definedName>
    <definedName name="PercentAboveBelow" localSheetId="1">IF(#REF!/'Kais 500 vs Reg 500 '!EstimatedMonthlySalary&gt;=0.08,"above","below")</definedName>
    <definedName name="PercentAboveBelow">IF(#REF!/EstimatedMonthlySalary&gt;=0.08,"above","below")</definedName>
    <definedName name="PercentageOfIncome">"CollegeLoans[[#Totals],[Monthly Payment]]/EstimatedMonthlySalary"</definedName>
    <definedName name="PercentageOfMonthlyIncome" localSheetId="0">#REF!/'Kais 250 vs Reg 400'!EstimatedMonthlySalary</definedName>
    <definedName name="PercentageOfMonthlyIncome" localSheetId="1">#REF!/'Kais 500 vs Reg 500 '!EstimatedMonthlySalary</definedName>
    <definedName name="PercentageOfMonthlyIncome">#REF!/EstimatedMonthlySalary</definedName>
    <definedName name="Print_Area_MI" localSheetId="0">#REF!</definedName>
    <definedName name="Print_Area_MI" localSheetId="1">#REF!</definedName>
    <definedName name="Print_Area_MI">#REF!</definedName>
    <definedName name="_xlnm.Print_Titles">#N/A</definedName>
    <definedName name="Print_Titles_MI">#REF!</definedName>
    <definedName name="Regence" localSheetId="0">OFFSET(#REF!,0,1,1,COUNTA(#REF!)-1)</definedName>
    <definedName name="Regence" localSheetId="1">OFFSET(#REF!,0,1,1,COUNTA(#REF!)-1)</definedName>
    <definedName name="Regence">OFFSET(#REF!,0,1,1,COUNTA(#REF!)-1)</definedName>
    <definedName name="renew" localSheetId="0">#REF!</definedName>
    <definedName name="renew" localSheetId="1">#REF!</definedName>
    <definedName name="renew">#REF!</definedName>
    <definedName name="renewal" localSheetId="0">#REF!</definedName>
    <definedName name="renewal" localSheetId="1">#REF!</definedName>
    <definedName name="renewal">#REF!</definedName>
    <definedName name="Report_Label1" localSheetId="0">#REF!</definedName>
    <definedName name="Report_Label1" localSheetId="1">#REF!</definedName>
    <definedName name="Report_Label1">#REF!</definedName>
    <definedName name="Report_Label2" localSheetId="0">#REF!</definedName>
    <definedName name="Report_Label2" localSheetId="1">#REF!</definedName>
    <definedName name="Report_Label2">#REF!</definedName>
    <definedName name="Report_Title1" localSheetId="0">#REF!</definedName>
    <definedName name="Report_Title1" localSheetId="1">#REF!</definedName>
    <definedName name="Report_Title1">#REF!</definedName>
    <definedName name="Report_Title2" localSheetId="0">#REF!</definedName>
    <definedName name="Report_Title2" localSheetId="1">#REF!</definedName>
    <definedName name="Report_Title2">#REF!</definedName>
    <definedName name="RnlSummary" localSheetId="0">#REF!</definedName>
    <definedName name="RnlSummary" localSheetId="1">#REF!</definedName>
    <definedName name="RnlSummary">#REF!</definedName>
    <definedName name="Salary" localSheetId="0">'[5]Home Page'!#REF!</definedName>
    <definedName name="Salary" localSheetId="1">'[5]Home Page'!#REF!</definedName>
    <definedName name="Salary">'[5]Regence Only Monthly'!#REF!</definedName>
    <definedName name="SelectedYear" localSheetId="0">#REF!</definedName>
    <definedName name="SelectedYear" localSheetId="1">#REF!</definedName>
    <definedName name="SelectedYear">#REF!</definedName>
    <definedName name="SISTD" localSheetId="0">#REF!</definedName>
    <definedName name="SISTD" localSheetId="1">#REF!</definedName>
    <definedName name="SISTD">#REF!</definedName>
    <definedName name="Start_Data" localSheetId="0">#REF!</definedName>
    <definedName name="Start_Data" localSheetId="1">#REF!</definedName>
    <definedName name="Start_Data">#REF!</definedName>
    <definedName name="Start_Triangle" localSheetId="0">#REF!</definedName>
    <definedName name="Start_Triangle" localSheetId="1">#REF!</definedName>
    <definedName name="Start_Triangle">#REF!</definedName>
    <definedName name="Target_ROP" localSheetId="0">[9]Retention!#REF!</definedName>
    <definedName name="Target_ROP" localSheetId="1">[9]Retention!#REF!</definedName>
    <definedName name="Target_ROP">[9]Retention!#REF!</definedName>
    <definedName name="Title_Area_Start" localSheetId="0">#REF!</definedName>
    <definedName name="Title_Area_Start" localSheetId="1">#REF!</definedName>
    <definedName name="Title_Area_Start">#REF!</definedName>
    <definedName name="totu" localSheetId="0">#REF!</definedName>
    <definedName name="totu" localSheetId="1">#REF!</definedName>
    <definedName name="totu">#REF!</definedName>
    <definedName name="trtttttr" localSheetId="0">#REF!</definedName>
    <definedName name="trtttttr" localSheetId="1">#REF!</definedName>
    <definedName name="trtttttr">#REF!</definedName>
    <definedName name="X" localSheetId="0">#REF!</definedName>
    <definedName name="X" localSheetId="1">#REF!</definedName>
    <definedName name="X">#REF!</definedName>
    <definedName name="Years" localSheetId="0">#REF!</definedName>
    <definedName name="Years" localSheetId="1">#REF!</definedName>
    <definedName name="Yea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L8" i="2"/>
  <c r="M8" i="2"/>
  <c r="K11" i="2"/>
  <c r="L11" i="2"/>
  <c r="M11" i="2"/>
  <c r="C36" i="2"/>
  <c r="C40" i="2" s="1"/>
  <c r="J36" i="2"/>
  <c r="K36" i="2" s="1"/>
  <c r="K41" i="2" s="1"/>
  <c r="C37" i="2"/>
  <c r="J37" i="2"/>
  <c r="K37" i="2"/>
  <c r="L37" i="2"/>
  <c r="M37" i="2"/>
  <c r="C38" i="2"/>
  <c r="J38" i="2"/>
  <c r="K38" i="2" s="1"/>
  <c r="L38" i="2"/>
  <c r="M38" i="2"/>
  <c r="C39" i="2"/>
  <c r="F41" i="2" s="1"/>
  <c r="J39" i="2"/>
  <c r="L39" i="2" s="1"/>
  <c r="K39" i="2"/>
  <c r="H40" i="2"/>
  <c r="E41" i="2"/>
  <c r="G41" i="2"/>
  <c r="G43" i="2" s="1"/>
  <c r="I41" i="2"/>
  <c r="H36" i="8"/>
  <c r="H37" i="8"/>
  <c r="H38" i="8"/>
  <c r="H35" i="8"/>
  <c r="H45" i="8"/>
  <c r="J47" i="2"/>
  <c r="F43" i="2" l="1"/>
  <c r="D41" i="2"/>
  <c r="E42" i="2" s="1"/>
  <c r="M36" i="2"/>
  <c r="M41" i="2" s="1"/>
  <c r="J41" i="2"/>
  <c r="M39" i="2"/>
  <c r="L36" i="2"/>
  <c r="L41" i="2" s="1"/>
  <c r="E43" i="2" l="1"/>
  <c r="G42" i="2"/>
  <c r="J42" i="2"/>
  <c r="J43" i="2"/>
  <c r="K42" i="2"/>
  <c r="M43" i="2"/>
  <c r="M42" i="2"/>
  <c r="L43" i="2"/>
  <c r="L42" i="2"/>
  <c r="F42" i="2"/>
  <c r="K43" i="2"/>
  <c r="G47" i="2" l="1"/>
  <c r="G46" i="2"/>
  <c r="E42" i="8"/>
  <c r="E46" i="8" s="1"/>
  <c r="Q26" i="8"/>
  <c r="R26" i="8"/>
  <c r="P26" i="8"/>
  <c r="P17" i="2" l="1"/>
  <c r="F36" i="8"/>
  <c r="F37" i="8"/>
  <c r="F38" i="8"/>
  <c r="F35" i="8"/>
  <c r="G36" i="8"/>
  <c r="G37" i="8"/>
  <c r="G38" i="8"/>
  <c r="G35" i="8"/>
  <c r="D36" i="8"/>
  <c r="D37" i="8"/>
  <c r="D38" i="8"/>
  <c r="D35" i="8"/>
  <c r="C36" i="8"/>
  <c r="C37" i="8"/>
  <c r="C38" i="8"/>
  <c r="C35" i="8"/>
  <c r="I10" i="8"/>
  <c r="I7" i="8"/>
  <c r="I38" i="8" l="1"/>
  <c r="K38" i="8"/>
  <c r="J38" i="8"/>
  <c r="K37" i="8"/>
  <c r="I37" i="8"/>
  <c r="J37" i="8"/>
  <c r="K36" i="8"/>
  <c r="J36" i="8"/>
  <c r="I36" i="8"/>
  <c r="E40" i="8"/>
  <c r="K10" i="8"/>
  <c r="J10" i="8"/>
  <c r="K7" i="8"/>
  <c r="J7" i="8"/>
  <c r="B39" i="8"/>
  <c r="D40" i="8" l="1"/>
  <c r="C40" i="8"/>
  <c r="G40" i="8"/>
  <c r="E41" i="8" l="1"/>
  <c r="D41" i="8"/>
  <c r="D42" i="8"/>
  <c r="F39" i="8" l="1"/>
  <c r="Q17" i="2"/>
  <c r="I35" i="8"/>
  <c r="I40" i="8" s="1"/>
  <c r="J35" i="8" l="1"/>
  <c r="J40" i="8" s="1"/>
  <c r="H40" i="8"/>
  <c r="H41" i="8" s="1"/>
  <c r="K35" i="8"/>
  <c r="K40" i="8" s="1"/>
  <c r="I41" i="8" l="1"/>
  <c r="I42" i="8"/>
  <c r="J42" i="8"/>
  <c r="J41" i="8"/>
  <c r="H42" i="8"/>
  <c r="K41" i="8"/>
  <c r="K4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tc={9211F919-1978-4541-8767-BC67D3EDD71C}</author>
  </authors>
  <commentList>
    <comment ref="P16" authorId="0" shapeId="0" xr:uid="{9211F919-1978-4541-8767-BC67D3EDD71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Used a combination of Claros, last estimate and number of members over $10K </t>
      </text>
    </comment>
  </commentList>
</comments>
</file>

<file path=xl/sharedStrings.xml><?xml version="1.0" encoding="utf-8"?>
<sst xmlns="http://schemas.openxmlformats.org/spreadsheetml/2006/main" count="210" uniqueCount="86">
  <si>
    <t>Deductible</t>
  </si>
  <si>
    <t xml:space="preserve">      Individual</t>
  </si>
  <si>
    <t xml:space="preserve">      Family </t>
  </si>
  <si>
    <t>Out of Pocket Maximums</t>
  </si>
  <si>
    <t xml:space="preserve">      Family</t>
  </si>
  <si>
    <t>Office Visits</t>
  </si>
  <si>
    <t>Preventive Care Office Visits</t>
  </si>
  <si>
    <t>Primary Care</t>
  </si>
  <si>
    <t>Specialty Care</t>
  </si>
  <si>
    <t>Urgent Care</t>
  </si>
  <si>
    <t>Test (outpatient)</t>
  </si>
  <si>
    <t xml:space="preserve">Simple X-ray and Lab </t>
  </si>
  <si>
    <t>CT, MRI, PET Scans</t>
  </si>
  <si>
    <t>Hospital Services</t>
  </si>
  <si>
    <t>Ambulance</t>
  </si>
  <si>
    <t xml:space="preserve">Emergency Department </t>
  </si>
  <si>
    <t>Inpatient Hospitalization</t>
  </si>
  <si>
    <t>Outpatient Services (other)</t>
  </si>
  <si>
    <t>Outpatient surgery visit</t>
  </si>
  <si>
    <t>Durable medical equipment</t>
  </si>
  <si>
    <t xml:space="preserve">Alternative Care </t>
  </si>
  <si>
    <t>Acupuncture Services</t>
  </si>
  <si>
    <t>Chiropractic Services</t>
  </si>
  <si>
    <t xml:space="preserve">Prescription Drug </t>
  </si>
  <si>
    <t>Specialty Drugs</t>
  </si>
  <si>
    <t>Benefits</t>
  </si>
  <si>
    <t>$100 per department visit</t>
  </si>
  <si>
    <t>Massage Therapy</t>
  </si>
  <si>
    <t>Generic</t>
  </si>
  <si>
    <t>Preferred Brand</t>
  </si>
  <si>
    <t>$20 per department visit</t>
  </si>
  <si>
    <t>20% coinsurance after ded</t>
  </si>
  <si>
    <t>EE only</t>
  </si>
  <si>
    <t>EE + Spouse</t>
  </si>
  <si>
    <t>EE + Child(ren)</t>
  </si>
  <si>
    <t>EE + Family</t>
  </si>
  <si>
    <t>Total Annual Cost</t>
  </si>
  <si>
    <t>$200 per day up to $1,000
per admission</t>
  </si>
  <si>
    <t>$20
12 visits</t>
  </si>
  <si>
    <t>$250, 20%</t>
  </si>
  <si>
    <t>$20
Unlimited visits</t>
  </si>
  <si>
    <t>By Tier</t>
  </si>
  <si>
    <t>$20
Medically Necessary</t>
  </si>
  <si>
    <t>$15 per department visit</t>
  </si>
  <si>
    <t>$20 per department</t>
  </si>
  <si>
    <t>$100 per department</t>
  </si>
  <si>
    <t>$15
12 visits</t>
  </si>
  <si>
    <t>$20
Medically Necessary Only</t>
  </si>
  <si>
    <t>Option 1</t>
  </si>
  <si>
    <t>Opt 2</t>
  </si>
  <si>
    <t>total decrease</t>
  </si>
  <si>
    <t>2024 Renewal Increase</t>
  </si>
  <si>
    <t>2024 - Option 1</t>
  </si>
  <si>
    <t>2024 Kaiser 
Opt 1 Ded Plan A 250/15/20/2500</t>
  </si>
  <si>
    <t>Kaiser Enrollment</t>
  </si>
  <si>
    <t>Regence Enrollment</t>
  </si>
  <si>
    <t>2024 - Option 2</t>
  </si>
  <si>
    <t>2024 Regence 
Option 1: $20 copays, $400 Ded $2500 OOP</t>
  </si>
  <si>
    <t>Current Kaiser HMO
Current/Renewal</t>
  </si>
  <si>
    <t>2024 Regence 
Option 2: $25/$35 copay, $400 Ded $2500 OOP</t>
  </si>
  <si>
    <t>2024 Regence 
Option 3: $30/$40 copay, $400 Ded $2500 OOP</t>
  </si>
  <si>
    <t>2024 - Option 3</t>
  </si>
  <si>
    <t>10% after ded</t>
  </si>
  <si>
    <t>20% after ded</t>
  </si>
  <si>
    <t>Current Regence PPO Including VSP Vision
Current/Renewal</t>
  </si>
  <si>
    <t>Cov</t>
  </si>
  <si>
    <t>VHA</t>
  </si>
  <si>
    <t>10% coinsurance after ded</t>
  </si>
  <si>
    <t>2024 Kaiser 
Opt 2 Ded Plan A 200/20/20/2000</t>
  </si>
  <si>
    <t>Decrease in Benefit</t>
  </si>
  <si>
    <t>Increase in Benefit</t>
  </si>
  <si>
    <t>Opt 3</t>
  </si>
  <si>
    <t>Ded</t>
  </si>
  <si>
    <t>OOP</t>
  </si>
  <si>
    <t>$25/35</t>
  </si>
  <si>
    <t>$30/40</t>
  </si>
  <si>
    <t>Method</t>
  </si>
  <si>
    <t>Kaiser Opt 3
Ded Plan B 500/20/10%/$3000</t>
  </si>
  <si>
    <t>Regence Option 4: $20 copay, $500 Ded $2600 OOP</t>
  </si>
  <si>
    <t>Regence Option 5: $25/$35 copay, $500 Ded $2600 OOP</t>
  </si>
  <si>
    <t>Regence Option 6: $30/$40 copay, $500 Ded $2600 OOP</t>
  </si>
  <si>
    <t>$ Change from Renewal</t>
  </si>
  <si>
    <t>% Change from Renewal</t>
  </si>
  <si>
    <t>RxB Carve Out</t>
  </si>
  <si>
    <t>Includes Rx Carve Out - moving to RxBenefits Optum Rx</t>
  </si>
  <si>
    <t>Savings of 2.25%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</si>
</sst>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.00"/>
    <numFmt numFmtId="165" formatCode="&quot;$&quot;#,##0"/>
    <numFmt numFmtId="166" formatCode="0.0%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arkPro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Lato regular"/>
    </font>
    <font>
      <sz val="9"/>
      <name val="MarkPro"/>
      <family val="2"/>
    </font>
    <font>
      <b/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7E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9" fillId="0" borderId="0" applyFont="0" applyFill="0" applyBorder="0" applyAlignment="0" applyProtection="0"/>
    <xf numFmtId="0" fontId="2" fillId="0" borderId="0"/>
  </cellStyleXfs>
  <cellXfs count="227">
    <xf numFmtId="0" fontId="0" fillId="0" borderId="0" xfId="0"/>
    <xf numFmtId="0" fontId="3" fillId="0" borderId="0" xfId="2" applyFont="1"/>
    <xf numFmtId="0" fontId="2" fillId="0" borderId="0" xfId="2"/>
    <xf numFmtId="0" fontId="6" fillId="0" borderId="0" xfId="1" applyFont="1" applyAlignment="1">
      <alignment horizontal="left" vertical="center"/>
    </xf>
    <xf numFmtId="0" fontId="5" fillId="4" borderId="2" xfId="2" applyFont="1" applyFill="1" applyBorder="1" applyAlignment="1">
      <alignment horizontal="center" vertical="center"/>
    </xf>
    <xf numFmtId="6" fontId="4" fillId="2" borderId="1" xfId="1" applyNumberFormat="1" applyFont="1" applyFill="1" applyBorder="1" applyAlignment="1">
      <alignment horizontal="center" vertical="center" wrapText="1"/>
    </xf>
    <xf numFmtId="9" fontId="2" fillId="0" borderId="2" xfId="1" applyNumberFormat="1" applyFont="1" applyBorder="1" applyAlignment="1">
      <alignment horizontal="center" vertical="center" wrapText="1"/>
    </xf>
    <xf numFmtId="6" fontId="4" fillId="0" borderId="2" xfId="1" applyNumberFormat="1" applyFont="1" applyBorder="1" applyAlignment="1">
      <alignment horizontal="center" vertical="center" wrapText="1"/>
    </xf>
    <xf numFmtId="6" fontId="2" fillId="5" borderId="2" xfId="1" applyNumberFormat="1" applyFont="1" applyFill="1" applyBorder="1" applyAlignment="1">
      <alignment horizontal="center" vertical="center" wrapText="1"/>
    </xf>
    <xf numFmtId="6" fontId="4" fillId="0" borderId="1" xfId="1" applyNumberFormat="1" applyFont="1" applyBorder="1" applyAlignment="1">
      <alignment horizontal="center" vertical="center" wrapText="1"/>
    </xf>
    <xf numFmtId="6" fontId="2" fillId="2" borderId="2" xfId="1" applyNumberFormat="1" applyFont="1" applyFill="1" applyBorder="1" applyAlignment="1">
      <alignment horizontal="center" vertical="center" wrapText="1"/>
    </xf>
    <xf numFmtId="6" fontId="4" fillId="7" borderId="2" xfId="1" applyNumberFormat="1" applyFont="1" applyFill="1" applyBorder="1" applyAlignment="1">
      <alignment horizontal="center" vertical="center" wrapText="1"/>
    </xf>
    <xf numFmtId="6" fontId="4" fillId="2" borderId="2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6" fontId="2" fillId="0" borderId="2" xfId="1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left"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 wrapText="1"/>
    </xf>
    <xf numFmtId="0" fontId="2" fillId="0" borderId="0" xfId="0" applyFont="1"/>
    <xf numFmtId="6" fontId="4" fillId="5" borderId="2" xfId="1" applyNumberFormat="1" applyFont="1" applyFill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/>
    </xf>
    <xf numFmtId="6" fontId="2" fillId="0" borderId="8" xfId="1" applyNumberFormat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6" fontId="4" fillId="0" borderId="8" xfId="1" applyNumberFormat="1" applyFont="1" applyBorder="1" applyAlignment="1">
      <alignment horizontal="center" vertical="center" wrapText="1"/>
    </xf>
    <xf numFmtId="164" fontId="2" fillId="0" borderId="11" xfId="4" applyNumberFormat="1" applyBorder="1" applyAlignment="1">
      <alignment horizontal="center" vertical="top" wrapText="1"/>
    </xf>
    <xf numFmtId="165" fontId="3" fillId="0" borderId="0" xfId="2" applyNumberFormat="1" applyFont="1"/>
    <xf numFmtId="10" fontId="3" fillId="0" borderId="0" xfId="2" applyNumberFormat="1" applyFont="1"/>
    <xf numFmtId="0" fontId="5" fillId="4" borderId="12" xfId="2" applyFont="1" applyFill="1" applyBorder="1" applyAlignment="1">
      <alignment horizontal="center" vertical="center"/>
    </xf>
    <xf numFmtId="6" fontId="2" fillId="5" borderId="12" xfId="1" applyNumberFormat="1" applyFont="1" applyFill="1" applyBorder="1" applyAlignment="1">
      <alignment horizontal="center" vertical="center" wrapText="1"/>
    </xf>
    <xf numFmtId="6" fontId="4" fillId="0" borderId="12" xfId="1" applyNumberFormat="1" applyFont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/>
    </xf>
    <xf numFmtId="165" fontId="5" fillId="10" borderId="17" xfId="4" applyNumberFormat="1" applyFont="1" applyFill="1" applyBorder="1" applyAlignment="1">
      <alignment horizontal="center"/>
    </xf>
    <xf numFmtId="165" fontId="2" fillId="0" borderId="19" xfId="4" applyNumberFormat="1" applyBorder="1" applyAlignment="1">
      <alignment horizontal="center" vertical="top" wrapText="1"/>
    </xf>
    <xf numFmtId="6" fontId="5" fillId="9" borderId="20" xfId="2" applyNumberFormat="1" applyFont="1" applyFill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6" fontId="2" fillId="0" borderId="12" xfId="1" applyNumberFormat="1" applyFont="1" applyBorder="1" applyAlignment="1">
      <alignment horizontal="center" vertical="center" wrapText="1"/>
    </xf>
    <xf numFmtId="6" fontId="4" fillId="5" borderId="12" xfId="1" applyNumberFormat="1" applyFont="1" applyFill="1" applyBorder="1" applyAlignment="1">
      <alignment horizontal="center" vertical="center" wrapText="1"/>
    </xf>
    <xf numFmtId="9" fontId="4" fillId="2" borderId="12" xfId="1" applyNumberFormat="1" applyFont="1" applyFill="1" applyBorder="1" applyAlignment="1">
      <alignment horizontal="center" vertical="center" wrapText="1"/>
    </xf>
    <xf numFmtId="9" fontId="2" fillId="2" borderId="12" xfId="1" applyNumberFormat="1" applyFont="1" applyFill="1" applyBorder="1" applyAlignment="1">
      <alignment horizontal="center" vertical="center" wrapText="1"/>
    </xf>
    <xf numFmtId="6" fontId="2" fillId="2" borderId="12" xfId="1" applyNumberFormat="1" applyFont="1" applyFill="1" applyBorder="1" applyAlignment="1">
      <alignment horizontal="center" vertical="center" wrapText="1"/>
    </xf>
    <xf numFmtId="9" fontId="4" fillId="0" borderId="12" xfId="1" applyNumberFormat="1" applyFont="1" applyBorder="1" applyAlignment="1">
      <alignment horizontal="center" vertical="center" wrapText="1"/>
    </xf>
    <xf numFmtId="0" fontId="5" fillId="4" borderId="25" xfId="2" applyFont="1" applyFill="1" applyBorder="1" applyAlignment="1">
      <alignment horizontal="center" vertical="center"/>
    </xf>
    <xf numFmtId="6" fontId="5" fillId="9" borderId="9" xfId="2" applyNumberFormat="1" applyFont="1" applyFill="1" applyBorder="1" applyAlignment="1">
      <alignment horizontal="center" vertical="center" wrapText="1"/>
    </xf>
    <xf numFmtId="6" fontId="5" fillId="8" borderId="9" xfId="2" applyNumberFormat="1" applyFont="1" applyFill="1" applyBorder="1" applyAlignment="1">
      <alignment horizontal="center" vertical="center" wrapText="1"/>
    </xf>
    <xf numFmtId="6" fontId="4" fillId="0" borderId="30" xfId="1" applyNumberFormat="1" applyFont="1" applyBorder="1" applyAlignment="1">
      <alignment horizontal="center" vertical="center" wrapText="1"/>
    </xf>
    <xf numFmtId="164" fontId="2" fillId="0" borderId="26" xfId="4" applyNumberFormat="1" applyBorder="1" applyAlignment="1">
      <alignment horizontal="center" vertical="top" wrapText="1"/>
    </xf>
    <xf numFmtId="164" fontId="2" fillId="0" borderId="10" xfId="4" applyNumberFormat="1" applyBorder="1" applyAlignment="1">
      <alignment horizontal="center" vertical="top" wrapText="1"/>
    </xf>
    <xf numFmtId="165" fontId="5" fillId="10" borderId="10" xfId="4" applyNumberFormat="1" applyFont="1" applyFill="1" applyBorder="1" applyAlignment="1">
      <alignment horizontal="center"/>
    </xf>
    <xf numFmtId="6" fontId="5" fillId="8" borderId="14" xfId="2" applyNumberFormat="1" applyFont="1" applyFill="1" applyBorder="1" applyAlignment="1">
      <alignment horizontal="center" vertical="center" wrapText="1"/>
    </xf>
    <xf numFmtId="164" fontId="2" fillId="0" borderId="12" xfId="2" applyNumberFormat="1" applyBorder="1" applyAlignment="1">
      <alignment horizontal="center"/>
    </xf>
    <xf numFmtId="165" fontId="5" fillId="10" borderId="12" xfId="4" applyNumberFormat="1" applyFont="1" applyFill="1" applyBorder="1" applyAlignment="1">
      <alignment horizontal="center"/>
    </xf>
    <xf numFmtId="0" fontId="2" fillId="0" borderId="15" xfId="1" applyFont="1" applyBorder="1" applyAlignment="1">
      <alignment horizontal="center" vertical="center" wrapText="1"/>
    </xf>
    <xf numFmtId="164" fontId="2" fillId="0" borderId="4" xfId="2" applyNumberFormat="1" applyBorder="1" applyAlignment="1">
      <alignment horizontal="center"/>
    </xf>
    <xf numFmtId="164" fontId="2" fillId="0" borderId="2" xfId="2" applyNumberFormat="1" applyBorder="1" applyAlignment="1">
      <alignment horizontal="center"/>
    </xf>
    <xf numFmtId="165" fontId="5" fillId="10" borderId="2" xfId="4" applyNumberFormat="1" applyFont="1" applyFill="1" applyBorder="1" applyAlignment="1">
      <alignment horizontal="center"/>
    </xf>
    <xf numFmtId="0" fontId="5" fillId="0" borderId="0" xfId="2" applyFont="1" applyAlignment="1">
      <alignment horizontal="center" vertical="center"/>
    </xf>
    <xf numFmtId="6" fontId="2" fillId="0" borderId="0" xfId="1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6" fontId="4" fillId="0" borderId="0" xfId="1" applyNumberFormat="1" applyFont="1" applyAlignment="1">
      <alignment horizontal="center" vertical="center" wrapText="1"/>
    </xf>
    <xf numFmtId="9" fontId="4" fillId="0" borderId="0" xfId="1" applyNumberFormat="1" applyFont="1" applyAlignment="1">
      <alignment horizontal="center" vertical="center" wrapText="1"/>
    </xf>
    <xf numFmtId="0" fontId="7" fillId="0" borderId="31" xfId="1" applyFont="1" applyBorder="1" applyAlignment="1">
      <alignment horizontal="right" vertical="center" wrapText="1"/>
    </xf>
    <xf numFmtId="0" fontId="12" fillId="0" borderId="14" xfId="2" applyFont="1" applyBorder="1" applyAlignment="1">
      <alignment horizontal="center" vertical="center" wrapText="1"/>
    </xf>
    <xf numFmtId="0" fontId="7" fillId="0" borderId="15" xfId="1" applyFont="1" applyBorder="1" applyAlignment="1">
      <alignment horizontal="right" vertical="center" wrapText="1"/>
    </xf>
    <xf numFmtId="0" fontId="5" fillId="4" borderId="24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6" fontId="4" fillId="2" borderId="12" xfId="1" applyNumberFormat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165" fontId="2" fillId="0" borderId="27" xfId="4" applyNumberFormat="1" applyBorder="1" applyAlignment="1">
      <alignment horizontal="center" vertical="top" wrapText="1"/>
    </xf>
    <xf numFmtId="164" fontId="2" fillId="0" borderId="19" xfId="4" applyNumberFormat="1" applyBorder="1" applyAlignment="1">
      <alignment horizontal="center" vertical="top" wrapText="1"/>
    </xf>
    <xf numFmtId="164" fontId="2" fillId="0" borderId="17" xfId="4" applyNumberFormat="1" applyBorder="1" applyAlignment="1">
      <alignment horizontal="center" vertical="top" wrapText="1"/>
    </xf>
    <xf numFmtId="0" fontId="2" fillId="3" borderId="20" xfId="2" applyFill="1" applyBorder="1" applyAlignment="1">
      <alignment horizontal="left" vertical="center" wrapText="1"/>
    </xf>
    <xf numFmtId="0" fontId="5" fillId="4" borderId="24" xfId="2" applyFont="1" applyFill="1" applyBorder="1" applyAlignment="1">
      <alignment horizontal="left" vertical="center"/>
    </xf>
    <xf numFmtId="0" fontId="5" fillId="4" borderId="33" xfId="2" applyFont="1" applyFill="1" applyBorder="1" applyAlignment="1">
      <alignment horizontal="left" vertical="center"/>
    </xf>
    <xf numFmtId="0" fontId="4" fillId="0" borderId="10" xfId="1" applyFont="1" applyBorder="1" applyAlignment="1">
      <alignment horizontal="right" vertical="center" wrapText="1"/>
    </xf>
    <xf numFmtId="0" fontId="4" fillId="0" borderId="21" xfId="1" applyFont="1" applyBorder="1" applyAlignment="1">
      <alignment horizontal="right" vertical="center" wrapText="1"/>
    </xf>
    <xf numFmtId="0" fontId="5" fillId="4" borderId="20" xfId="2" applyFont="1" applyFill="1" applyBorder="1" applyAlignment="1">
      <alignment horizontal="left" vertical="center"/>
    </xf>
    <xf numFmtId="0" fontId="2" fillId="0" borderId="10" xfId="4" applyBorder="1" applyAlignment="1">
      <alignment vertical="top" wrapText="1"/>
    </xf>
    <xf numFmtId="3" fontId="2" fillId="0" borderId="24" xfId="4" applyNumberFormat="1" applyBorder="1" applyAlignment="1">
      <alignment horizontal="left" vertical="top" wrapText="1"/>
    </xf>
    <xf numFmtId="0" fontId="5" fillId="10" borderId="1" xfId="4" applyFont="1" applyFill="1" applyBorder="1" applyAlignment="1">
      <alignment horizontal="center" vertical="top" wrapText="1"/>
    </xf>
    <xf numFmtId="0" fontId="5" fillId="10" borderId="7" xfId="4" applyFont="1" applyFill="1" applyBorder="1" applyAlignment="1">
      <alignment horizontal="center" vertical="top" wrapText="1"/>
    </xf>
    <xf numFmtId="6" fontId="5" fillId="0" borderId="9" xfId="2" applyNumberFormat="1" applyFont="1" applyBorder="1" applyAlignment="1">
      <alignment horizontal="center" vertical="center" wrapText="1"/>
    </xf>
    <xf numFmtId="9" fontId="4" fillId="0" borderId="8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/>
    </xf>
    <xf numFmtId="0" fontId="2" fillId="0" borderId="1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6" fontId="5" fillId="0" borderId="28" xfId="2" applyNumberFormat="1" applyFont="1" applyBorder="1" applyAlignment="1">
      <alignment horizontal="center" vertical="center" wrapText="1"/>
    </xf>
    <xf numFmtId="10" fontId="2" fillId="0" borderId="0" xfId="2" applyNumberFormat="1"/>
    <xf numFmtId="6" fontId="2" fillId="0" borderId="0" xfId="2" applyNumberFormat="1"/>
    <xf numFmtId="0" fontId="5" fillId="0" borderId="0" xfId="2" applyFont="1"/>
    <xf numFmtId="10" fontId="5" fillId="0" borderId="0" xfId="3" applyNumberFormat="1" applyFont="1"/>
    <xf numFmtId="0" fontId="2" fillId="0" borderId="24" xfId="4" applyBorder="1" applyAlignment="1">
      <alignment vertical="top" wrapText="1"/>
    </xf>
    <xf numFmtId="0" fontId="2" fillId="0" borderId="1" xfId="4" applyBorder="1" applyAlignment="1">
      <alignment vertical="top" wrapText="1"/>
    </xf>
    <xf numFmtId="0" fontId="14" fillId="0" borderId="2" xfId="2" applyFont="1" applyBorder="1" applyAlignment="1">
      <alignment horizontal="center"/>
    </xf>
    <xf numFmtId="165" fontId="5" fillId="10" borderId="30" xfId="4" applyNumberFormat="1" applyFont="1" applyFill="1" applyBorder="1" applyAlignment="1">
      <alignment horizontal="center"/>
    </xf>
    <xf numFmtId="165" fontId="5" fillId="10" borderId="11" xfId="4" applyNumberFormat="1" applyFont="1" applyFill="1" applyBorder="1" applyAlignment="1">
      <alignment horizontal="center"/>
    </xf>
    <xf numFmtId="10" fontId="5" fillId="10" borderId="35" xfId="3" applyNumberFormat="1" applyFont="1" applyFill="1" applyBorder="1" applyAlignment="1">
      <alignment horizontal="center"/>
    </xf>
    <xf numFmtId="165" fontId="2" fillId="0" borderId="0" xfId="2" applyNumberFormat="1"/>
    <xf numFmtId="165" fontId="2" fillId="0" borderId="10" xfId="4" applyNumberFormat="1" applyBorder="1" applyAlignment="1">
      <alignment horizontal="center" vertical="top" wrapText="1"/>
    </xf>
    <xf numFmtId="3" fontId="2" fillId="0" borderId="1" xfId="4" applyNumberFormat="1" applyBorder="1" applyAlignment="1">
      <alignment horizontal="left" vertical="top" wrapText="1"/>
    </xf>
    <xf numFmtId="165" fontId="2" fillId="0" borderId="11" xfId="4" applyNumberFormat="1" applyBorder="1" applyAlignment="1">
      <alignment horizontal="center" vertical="top" wrapText="1"/>
    </xf>
    <xf numFmtId="0" fontId="2" fillId="0" borderId="2" xfId="2" applyBorder="1"/>
    <xf numFmtId="0" fontId="2" fillId="0" borderId="3" xfId="2" applyBorder="1"/>
    <xf numFmtId="0" fontId="14" fillId="0" borderId="12" xfId="4" applyFont="1" applyBorder="1" applyAlignment="1">
      <alignment horizontal="center" vertical="top" wrapText="1"/>
    </xf>
    <xf numFmtId="0" fontId="14" fillId="0" borderId="12" xfId="2" applyFont="1" applyBorder="1" applyAlignment="1">
      <alignment horizontal="center"/>
    </xf>
    <xf numFmtId="0" fontId="2" fillId="0" borderId="12" xfId="2" applyBorder="1"/>
    <xf numFmtId="165" fontId="2" fillId="0" borderId="12" xfId="4" applyNumberFormat="1" applyBorder="1" applyAlignment="1">
      <alignment horizontal="center" vertical="top" wrapText="1"/>
    </xf>
    <xf numFmtId="164" fontId="14" fillId="2" borderId="2" xfId="4" applyNumberFormat="1" applyFont="1" applyFill="1" applyBorder="1" applyAlignment="1">
      <alignment horizontal="center" vertical="top" wrapText="1"/>
    </xf>
    <xf numFmtId="165" fontId="2" fillId="0" borderId="2" xfId="4" applyNumberFormat="1" applyBorder="1" applyAlignment="1">
      <alignment horizontal="center" vertical="top" wrapText="1"/>
    </xf>
    <xf numFmtId="0" fontId="14" fillId="0" borderId="4" xfId="4" applyFont="1" applyBorder="1" applyAlignment="1">
      <alignment horizontal="center" vertical="top" wrapText="1"/>
    </xf>
    <xf numFmtId="164" fontId="2" fillId="0" borderId="27" xfId="4" applyNumberFormat="1" applyBorder="1" applyAlignment="1">
      <alignment horizontal="center" vertical="top" wrapText="1"/>
    </xf>
    <xf numFmtId="164" fontId="14" fillId="2" borderId="4" xfId="4" applyNumberFormat="1" applyFont="1" applyFill="1" applyBorder="1" applyAlignment="1">
      <alignment horizontal="center" vertical="top" wrapText="1"/>
    </xf>
    <xf numFmtId="0" fontId="14" fillId="0" borderId="25" xfId="4" applyFont="1" applyBorder="1" applyAlignment="1">
      <alignment horizontal="center" vertical="top" wrapText="1"/>
    </xf>
    <xf numFmtId="0" fontId="10" fillId="0" borderId="2" xfId="4" applyFont="1" applyBorder="1" applyAlignment="1">
      <alignment horizontal="center" vertical="top" wrapText="1"/>
    </xf>
    <xf numFmtId="165" fontId="2" fillId="0" borderId="29" xfId="4" applyNumberFormat="1" applyBorder="1" applyAlignment="1">
      <alignment horizontal="center" vertical="top" wrapText="1"/>
    </xf>
    <xf numFmtId="0" fontId="2" fillId="0" borderId="26" xfId="4" applyBorder="1" applyAlignment="1">
      <alignment vertical="top" wrapText="1"/>
    </xf>
    <xf numFmtId="0" fontId="10" fillId="0" borderId="4" xfId="4" applyFont="1" applyBorder="1" applyAlignment="1">
      <alignment horizontal="center" vertical="top" wrapText="1"/>
    </xf>
    <xf numFmtId="164" fontId="10" fillId="2" borderId="29" xfId="4" applyNumberFormat="1" applyFont="1" applyFill="1" applyBorder="1" applyAlignment="1">
      <alignment horizontal="center" vertical="top" wrapText="1"/>
    </xf>
    <xf numFmtId="164" fontId="10" fillId="2" borderId="30" xfId="4" applyNumberFormat="1" applyFont="1" applyFill="1" applyBorder="1" applyAlignment="1">
      <alignment horizontal="center" vertical="top" wrapText="1"/>
    </xf>
    <xf numFmtId="0" fontId="3" fillId="0" borderId="2" xfId="2" applyFont="1" applyBorder="1"/>
    <xf numFmtId="0" fontId="3" fillId="0" borderId="3" xfId="2" applyFont="1" applyBorder="1"/>
    <xf numFmtId="0" fontId="12" fillId="0" borderId="5" xfId="2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right" vertical="center" wrapText="1"/>
    </xf>
    <xf numFmtId="6" fontId="2" fillId="6" borderId="1" xfId="1" applyNumberFormat="1" applyFont="1" applyFill="1" applyBorder="1" applyAlignment="1">
      <alignment horizontal="center" vertical="center" wrapText="1"/>
    </xf>
    <xf numFmtId="6" fontId="2" fillId="5" borderId="1" xfId="1" applyNumberFormat="1" applyFont="1" applyFill="1" applyBorder="1" applyAlignment="1">
      <alignment horizontal="center" vertical="center" wrapText="1"/>
    </xf>
    <xf numFmtId="9" fontId="2" fillId="5" borderId="1" xfId="3" applyFont="1" applyFill="1" applyBorder="1" applyAlignment="1">
      <alignment horizontal="center" vertical="center" wrapText="1"/>
    </xf>
    <xf numFmtId="0" fontId="5" fillId="4" borderId="33" xfId="2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166" fontId="5" fillId="10" borderId="32" xfId="3" applyNumberFormat="1" applyFont="1" applyFill="1" applyBorder="1" applyAlignment="1">
      <alignment horizontal="center"/>
    </xf>
    <xf numFmtId="166" fontId="5" fillId="10" borderId="3" xfId="3" applyNumberFormat="1" applyFont="1" applyFill="1" applyBorder="1" applyAlignment="1">
      <alignment horizontal="center"/>
    </xf>
    <xf numFmtId="166" fontId="2" fillId="0" borderId="13" xfId="2" applyNumberFormat="1" applyBorder="1"/>
    <xf numFmtId="166" fontId="5" fillId="10" borderId="35" xfId="3" applyNumberFormat="1" applyFont="1" applyFill="1" applyBorder="1" applyAlignment="1">
      <alignment horizontal="center"/>
    </xf>
    <xf numFmtId="166" fontId="5" fillId="10" borderId="13" xfId="3" applyNumberFormat="1" applyFont="1" applyFill="1" applyBorder="1" applyAlignment="1">
      <alignment horizontal="center"/>
    </xf>
    <xf numFmtId="10" fontId="5" fillId="0" borderId="0" xfId="2" applyNumberFormat="1" applyFont="1"/>
    <xf numFmtId="0" fontId="5" fillId="8" borderId="36" xfId="2" applyFont="1" applyFill="1" applyBorder="1" applyAlignment="1">
      <alignment horizontal="center" vertical="center"/>
    </xf>
    <xf numFmtId="0" fontId="5" fillId="8" borderId="37" xfId="2" applyFont="1" applyFill="1" applyBorder="1" applyAlignment="1">
      <alignment horizontal="center" vertical="center"/>
    </xf>
    <xf numFmtId="0" fontId="5" fillId="8" borderId="9" xfId="2" applyFont="1" applyFill="1" applyBorder="1" applyAlignment="1">
      <alignment horizontal="center" vertical="center"/>
    </xf>
    <xf numFmtId="0" fontId="5" fillId="8" borderId="14" xfId="2" applyFont="1" applyFill="1" applyBorder="1" applyAlignment="1">
      <alignment horizontal="center" vertical="center"/>
    </xf>
    <xf numFmtId="0" fontId="5" fillId="11" borderId="36" xfId="2" applyFont="1" applyFill="1" applyBorder="1" applyAlignment="1">
      <alignment horizontal="center" vertical="center"/>
    </xf>
    <xf numFmtId="0" fontId="5" fillId="11" borderId="14" xfId="2" applyFont="1" applyFill="1" applyBorder="1" applyAlignment="1">
      <alignment horizontal="center" vertical="center"/>
    </xf>
    <xf numFmtId="0" fontId="5" fillId="11" borderId="28" xfId="2" applyFont="1" applyFill="1" applyBorder="1" applyAlignment="1">
      <alignment horizontal="center" vertical="center"/>
    </xf>
    <xf numFmtId="0" fontId="5" fillId="8" borderId="5" xfId="2" applyFont="1" applyFill="1" applyBorder="1" applyAlignment="1">
      <alignment horizontal="center" vertical="center"/>
    </xf>
    <xf numFmtId="0" fontId="5" fillId="8" borderId="23" xfId="2" applyFont="1" applyFill="1" applyBorder="1" applyAlignment="1">
      <alignment horizontal="center" vertical="center"/>
    </xf>
    <xf numFmtId="0" fontId="5" fillId="11" borderId="37" xfId="2" applyFont="1" applyFill="1" applyBorder="1" applyAlignment="1">
      <alignment horizontal="center" vertical="center"/>
    </xf>
    <xf numFmtId="0" fontId="5" fillId="11" borderId="9" xfId="2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14" fillId="0" borderId="0" xfId="4" applyFont="1" applyAlignment="1">
      <alignment horizontal="center" vertical="top" wrapText="1"/>
    </xf>
    <xf numFmtId="0" fontId="14" fillId="0" borderId="0" xfId="2" applyFont="1" applyAlignment="1">
      <alignment horizontal="center"/>
    </xf>
    <xf numFmtId="9" fontId="4" fillId="5" borderId="2" xfId="1" applyNumberFormat="1" applyFont="1" applyFill="1" applyBorder="1" applyAlignment="1">
      <alignment horizontal="center" vertical="center" wrapText="1"/>
    </xf>
    <xf numFmtId="0" fontId="2" fillId="5" borderId="0" xfId="2" applyFill="1"/>
    <xf numFmtId="0" fontId="2" fillId="7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2" fillId="2" borderId="0" xfId="2" applyFill="1"/>
    <xf numFmtId="166" fontId="2" fillId="0" borderId="0" xfId="3" applyNumberFormat="1" applyFont="1"/>
    <xf numFmtId="10" fontId="2" fillId="0" borderId="0" xfId="3" applyNumberFormat="1" applyFont="1"/>
    <xf numFmtId="10" fontId="2" fillId="12" borderId="0" xfId="2" applyNumberFormat="1" applyFill="1"/>
    <xf numFmtId="10" fontId="13" fillId="12" borderId="0" xfId="2" applyNumberFormat="1" applyFont="1" applyFill="1"/>
    <xf numFmtId="6" fontId="2" fillId="12" borderId="0" xfId="2" applyNumberFormat="1" applyFill="1"/>
    <xf numFmtId="0" fontId="2" fillId="12" borderId="0" xfId="2" applyFill="1"/>
    <xf numFmtId="0" fontId="13" fillId="12" borderId="0" xfId="2" applyFont="1" applyFill="1"/>
    <xf numFmtId="6" fontId="2" fillId="0" borderId="0" xfId="2" quotePrefix="1" applyNumberFormat="1"/>
    <xf numFmtId="166" fontId="2" fillId="0" borderId="0" xfId="2" applyNumberFormat="1"/>
    <xf numFmtId="166" fontId="5" fillId="10" borderId="18" xfId="3" applyNumberFormat="1" applyFont="1" applyFill="1" applyBorder="1" applyAlignment="1">
      <alignment horizontal="center"/>
    </xf>
    <xf numFmtId="166" fontId="5" fillId="10" borderId="34" xfId="3" applyNumberFormat="1" applyFont="1" applyFill="1" applyBorder="1" applyAlignment="1">
      <alignment horizontal="center"/>
    </xf>
    <xf numFmtId="164" fontId="2" fillId="2" borderId="26" xfId="4" applyNumberFormat="1" applyFill="1" applyBorder="1" applyAlignment="1">
      <alignment horizontal="center" vertical="top" wrapText="1"/>
    </xf>
    <xf numFmtId="164" fontId="2" fillId="2" borderId="10" xfId="4" applyNumberFormat="1" applyFill="1" applyBorder="1" applyAlignment="1">
      <alignment horizontal="center" vertical="top" wrapText="1"/>
    </xf>
    <xf numFmtId="6" fontId="5" fillId="8" borderId="20" xfId="2" applyNumberFormat="1" applyFont="1" applyFill="1" applyBorder="1" applyAlignment="1">
      <alignment horizontal="center" wrapText="1"/>
    </xf>
    <xf numFmtId="6" fontId="5" fillId="8" borderId="28" xfId="2" applyNumberFormat="1" applyFont="1" applyFill="1" applyBorder="1" applyAlignment="1">
      <alignment horizontal="center" wrapText="1"/>
    </xf>
    <xf numFmtId="0" fontId="2" fillId="0" borderId="31" xfId="1" applyFont="1" applyBorder="1" applyAlignment="1">
      <alignment horizontal="center" vertical="center" wrapText="1"/>
    </xf>
    <xf numFmtId="6" fontId="4" fillId="2" borderId="1" xfId="1" applyNumberFormat="1" applyFont="1" applyFill="1" applyBorder="1" applyAlignment="1">
      <alignment horizontal="center" vertical="center" wrapText="1"/>
    </xf>
    <xf numFmtId="6" fontId="4" fillId="2" borderId="30" xfId="1" applyNumberFormat="1" applyFont="1" applyFill="1" applyBorder="1" applyAlignment="1">
      <alignment horizontal="center" vertical="center" wrapText="1"/>
    </xf>
    <xf numFmtId="6" fontId="4" fillId="0" borderId="1" xfId="1" applyNumberFormat="1" applyFont="1" applyBorder="1" applyAlignment="1">
      <alignment horizontal="center" vertical="center" wrapText="1"/>
    </xf>
    <xf numFmtId="6" fontId="4" fillId="0" borderId="30" xfId="1" applyNumberFormat="1" applyFont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/>
    </xf>
    <xf numFmtId="0" fontId="5" fillId="4" borderId="30" xfId="2" applyFont="1" applyFill="1" applyBorder="1" applyAlignment="1">
      <alignment horizontal="center" vertical="center"/>
    </xf>
    <xf numFmtId="6" fontId="2" fillId="2" borderId="1" xfId="1" applyNumberFormat="1" applyFont="1" applyFill="1" applyBorder="1" applyAlignment="1">
      <alignment horizontal="center" vertical="center" wrapText="1"/>
    </xf>
    <xf numFmtId="6" fontId="2" fillId="2" borderId="30" xfId="1" applyNumberFormat="1" applyFont="1" applyFill="1" applyBorder="1" applyAlignment="1">
      <alignment horizontal="center" vertical="center" wrapText="1"/>
    </xf>
    <xf numFmtId="0" fontId="5" fillId="4" borderId="29" xfId="2" applyFont="1" applyFill="1" applyBorder="1" applyAlignment="1">
      <alignment horizontal="center" vertical="center"/>
    </xf>
    <xf numFmtId="9" fontId="4" fillId="2" borderId="1" xfId="1" applyNumberFormat="1" applyFont="1" applyFill="1" applyBorder="1" applyAlignment="1">
      <alignment horizontal="center" vertical="center" wrapText="1"/>
    </xf>
    <xf numFmtId="9" fontId="4" fillId="2" borderId="30" xfId="1" applyNumberFormat="1" applyFont="1" applyFill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9" fontId="4" fillId="0" borderId="30" xfId="1" applyNumberFormat="1" applyFont="1" applyBorder="1" applyAlignment="1">
      <alignment horizontal="center" vertical="center" wrapText="1"/>
    </xf>
    <xf numFmtId="6" fontId="2" fillId="0" borderId="1" xfId="1" applyNumberFormat="1" applyFont="1" applyBorder="1" applyAlignment="1">
      <alignment horizontal="center" vertical="center" wrapText="1"/>
    </xf>
    <xf numFmtId="6" fontId="2" fillId="0" borderId="30" xfId="1" applyNumberFormat="1" applyFont="1" applyBorder="1" applyAlignment="1">
      <alignment horizontal="center" vertical="center" wrapText="1"/>
    </xf>
    <xf numFmtId="9" fontId="2" fillId="2" borderId="1" xfId="1" applyNumberFormat="1" applyFont="1" applyFill="1" applyBorder="1" applyAlignment="1">
      <alignment horizontal="center" vertical="center" wrapText="1"/>
    </xf>
    <xf numFmtId="9" fontId="2" fillId="2" borderId="30" xfId="1" applyNumberFormat="1" applyFont="1" applyFill="1" applyBorder="1" applyAlignment="1">
      <alignment horizontal="center" vertical="center" wrapText="1"/>
    </xf>
    <xf numFmtId="6" fontId="4" fillId="0" borderId="10" xfId="1" applyNumberFormat="1" applyFont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/>
    </xf>
    <xf numFmtId="9" fontId="4" fillId="0" borderId="10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6" fontId="4" fillId="2" borderId="10" xfId="1" applyNumberFormat="1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/>
    </xf>
    <xf numFmtId="6" fontId="5" fillId="9" borderId="20" xfId="2" applyNumberFormat="1" applyFont="1" applyFill="1" applyBorder="1" applyAlignment="1">
      <alignment horizontal="center" vertical="center" wrapText="1"/>
    </xf>
    <xf numFmtId="6" fontId="5" fillId="9" borderId="28" xfId="2" applyNumberFormat="1" applyFont="1" applyFill="1" applyBorder="1" applyAlignment="1">
      <alignment horizontal="center" vertical="center" wrapText="1"/>
    </xf>
    <xf numFmtId="9" fontId="4" fillId="2" borderId="10" xfId="1" applyNumberFormat="1" applyFont="1" applyFill="1" applyBorder="1" applyAlignment="1">
      <alignment horizontal="center" vertical="center" wrapText="1"/>
    </xf>
    <xf numFmtId="0" fontId="5" fillId="4" borderId="26" xfId="2" applyFont="1" applyFill="1" applyBorder="1" applyAlignment="1">
      <alignment horizontal="center" vertical="center"/>
    </xf>
    <xf numFmtId="6" fontId="4" fillId="0" borderId="11" xfId="1" applyNumberFormat="1" applyFont="1" applyBorder="1" applyAlignment="1">
      <alignment horizontal="center" vertical="center" wrapText="1"/>
    </xf>
    <xf numFmtId="6" fontId="4" fillId="2" borderId="11" xfId="1" applyNumberFormat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/>
    </xf>
    <xf numFmtId="9" fontId="4" fillId="0" borderId="11" xfId="1" applyNumberFormat="1" applyFont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0" fontId="5" fillId="4" borderId="27" xfId="2" applyFont="1" applyFill="1" applyBorder="1" applyAlignment="1">
      <alignment horizontal="center" vertical="center"/>
    </xf>
    <xf numFmtId="0" fontId="5" fillId="12" borderId="38" xfId="2" applyFont="1" applyFill="1" applyBorder="1" applyAlignment="1">
      <alignment horizontal="center"/>
    </xf>
    <xf numFmtId="0" fontId="5" fillId="4" borderId="12" xfId="2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 wrapText="1"/>
    </xf>
    <xf numFmtId="6" fontId="4" fillId="0" borderId="12" xfId="1" applyNumberFormat="1" applyFont="1" applyBorder="1" applyAlignment="1">
      <alignment horizontal="center" vertical="center" wrapText="1"/>
    </xf>
    <xf numFmtId="0" fontId="5" fillId="4" borderId="39" xfId="2" applyFont="1" applyFill="1" applyBorder="1" applyAlignment="1">
      <alignment horizontal="center" vertical="center"/>
    </xf>
    <xf numFmtId="0" fontId="5" fillId="4" borderId="40" xfId="2" applyFont="1" applyFill="1" applyBorder="1" applyAlignment="1">
      <alignment horizontal="center" vertical="center"/>
    </xf>
    <xf numFmtId="6" fontId="2" fillId="2" borderId="12" xfId="1" applyNumberFormat="1" applyFont="1" applyFill="1" applyBorder="1" applyAlignment="1">
      <alignment horizontal="center" vertical="center" wrapText="1"/>
    </xf>
    <xf numFmtId="6" fontId="4" fillId="2" borderId="12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6" fontId="5" fillId="8" borderId="14" xfId="2" applyNumberFormat="1" applyFont="1" applyFill="1" applyBorder="1" applyAlignment="1">
      <alignment horizontal="center" wrapText="1"/>
    </xf>
    <xf numFmtId="6" fontId="2" fillId="0" borderId="12" xfId="1" applyNumberFormat="1" applyFont="1" applyBorder="1" applyAlignment="1">
      <alignment horizontal="center" vertical="center" wrapText="1"/>
    </xf>
    <xf numFmtId="9" fontId="4" fillId="0" borderId="12" xfId="1" applyNumberFormat="1" applyFont="1" applyBorder="1" applyAlignment="1">
      <alignment horizontal="center" vertical="center" wrapText="1"/>
    </xf>
    <xf numFmtId="9" fontId="2" fillId="2" borderId="12" xfId="1" applyNumberFormat="1" applyFont="1" applyFill="1" applyBorder="1" applyAlignment="1">
      <alignment horizontal="center" vertical="center" wrapText="1"/>
    </xf>
    <xf numFmtId="6" fontId="5" fillId="9" borderId="14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11 2" xfId="1" xr:uid="{FCB3758E-E8B0-4F6A-B4BC-6D8E3370ABFF}"/>
    <cellStyle name="Normal 2 10" xfId="4" xr:uid="{106A8150-91B3-4848-9062-C20A24CBD810}"/>
    <cellStyle name="Normal 2 2 2" xfId="2" xr:uid="{E030DEEB-938E-449B-9F46-AFA71E0D5FD1}"/>
    <cellStyle name="Percent" xfId="3" builtinId="5"/>
  </cellStyles>
  <dxfs count="0"/>
  <tableStyles count="0" defaultTableStyle="TableStyleMedium2" defaultPivotStyle="PivotStyleLight16"/>
  <colors>
    <mruColors>
      <color rgb="FFFFF7E1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8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Kiwanda%20Hospitality/2021/Renewal/2021%20Total%20Cost%20Summary%20-%20Kiwan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.local\Company%20Shares\Clients\Organically%20Grown%20Company\2021\Renewal\OGC%20Total%20Cost%20Summar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SERVER\Folder%20Redirection\JessicaR\Documents\Location%20Breakdow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cli/h-m/MGE%20UPS%20Systems/Ebs/Step%20Report/Step%20-%20MGE%20UP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SERVER\Folder%20Redirection\Kyled\Desktop\Renewal%20Report%20Cals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.local\Company%20Shares\WINDOWS\TEMP\https\unum-secure.optis.com\oci\OCIDL.Download\c=Unum\STD_FICA_Report.xl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ordby\Local%20Settings\Temporary%20Internet%20Files\Content.Outlook\NPIQL3EP\LG_MLR_REPORTS%20thru%20Se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li/h-m/Microsemi%20Corporation/EBS/2002/Experience/Microsemi%20Experience%205-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p.local\Company%20Shares\WINDOWS\TEMP\Life%20Renewal%20Worksheet2003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Plan Costs"/>
      <sheetName val="TOTAL COST SUMMARY - REVISED"/>
      <sheetName val="Medical 1500 ded"/>
      <sheetName val="Medical 2000 ded"/>
      <sheetName val="TOTAL COST SUMMARY - AS IS"/>
      <sheetName val="MARKETING RESULTS"/>
      <sheetName val="PPO Rates - Contributions"/>
      <sheetName val="HSA Rates - Contributions"/>
      <sheetName val="MEDICAL (HSA OPTIONS)"/>
      <sheetName val="MEDICAL (PPO OPTIONS)"/>
      <sheetName val="True Base Buy Up"/>
      <sheetName val="Rate History"/>
      <sheetName val="Dental Rates - Contributions"/>
      <sheetName val="WILLAMETTE DENTAL"/>
      <sheetName val="Vision Rates - Contributions"/>
      <sheetName val="VISION RATES"/>
      <sheetName val="LIFE &amp; DISABILITY RATES"/>
      <sheetName val="Medical 11-1 to 10-31"/>
      <sheetName val="LIFE AD&amp;D"/>
      <sheetName val="VOL LIFE AD&amp;D"/>
      <sheetName val="VOLUNTARY STD"/>
      <sheetName val="LTD"/>
      <sheetName val="VOL ACCIDENT"/>
      <sheetName val="COBRA"/>
      <sheetName val="FSA"/>
      <sheetName val="Contributions"/>
      <sheetName val="Value Added Benefits"/>
      <sheetName val="Total  Plan Costs H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Plan Costs"/>
      <sheetName val="TOTAL COST SUMMARY - REVISED"/>
      <sheetName val="Medical 1500 ded"/>
      <sheetName val="Medical 2000 ded"/>
      <sheetName val="TOTAL COST SUMMARY"/>
      <sheetName val="MARKETING RESULTS"/>
      <sheetName val="Current PPO"/>
      <sheetName val="Current HSA"/>
      <sheetName val="MEDICAL (HSA OPTIONS)"/>
      <sheetName val="MEDICAL (PPO OPTIONS)"/>
      <sheetName val="Dental "/>
      <sheetName val="WILLAMETTE DENTAL"/>
      <sheetName val="VISION RATES"/>
      <sheetName val="LIFE &amp; DISABILITY RATES"/>
      <sheetName val="Medical 11-1 to 10-31"/>
      <sheetName val="LIFE AD&amp;D"/>
      <sheetName val="Vision Rates - Contributions"/>
      <sheetName val="HRA"/>
      <sheetName val="HSA FSA"/>
      <sheetName val="Life and AD&amp;D"/>
      <sheetName val="STD LTD "/>
      <sheetName val="Health Joy "/>
      <sheetName val="CMS"/>
      <sheetName val="Medical Rate Analysis"/>
      <sheetName val="VOLUNTARY STD"/>
      <sheetName val="LTD"/>
      <sheetName val="COBRA"/>
      <sheetName val="FSA"/>
      <sheetName val="Contributions"/>
      <sheetName val="Value Added Benefits"/>
      <sheetName val="Total  Plan Costs 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e Springs"/>
      <sheetName val="Fountain Court"/>
      <sheetName val="Columbia Ridge."/>
      <sheetName val="Normandy Park"/>
      <sheetName val="Parkview."/>
      <sheetName val="Maple Glen"/>
      <sheetName val="King City"/>
      <sheetName val="King City Senior Living"/>
      <sheetName val="Senior Advantage"/>
      <sheetName val="MOO and COBRA"/>
      <sheetName val="Location Breakdown"/>
    </sheetNames>
    <definedNames>
      <definedName name="kt" refersTo="#REF!"/>
      <definedName name="Laga" refersTo="#REF!"/>
      <definedName name="LoanPaybackStart" refersTo="#REF!"/>
      <definedName name="Logo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M7" t="e">
            <v>#REF!</v>
          </cell>
        </row>
      </sheetData>
      <sheetData sheetId="8"/>
      <sheetData sheetId="9">
        <row r="13">
          <cell r="B13">
            <v>7926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s"/>
      <sheetName val="Contact"/>
    </sheetNames>
    <sheetDataSet>
      <sheetData sheetId="0">
        <row r="1">
          <cell r="A1" t="str">
            <v>MGE UPS SYSTEMS, INC.</v>
          </cell>
        </row>
        <row r="2">
          <cell r="A2" t="str">
            <v>2001 Consultants &amp; Insurance Contacts</v>
          </cell>
        </row>
        <row r="4">
          <cell r="C4" t="str">
            <v>Insurance</v>
          </cell>
          <cell r="E4" t="str">
            <v>Policy</v>
          </cell>
          <cell r="G4" t="str">
            <v>Next</v>
          </cell>
        </row>
        <row r="5">
          <cell r="A5" t="str">
            <v>Coverage</v>
          </cell>
          <cell r="C5" t="str">
            <v>Carrier</v>
          </cell>
          <cell r="E5" t="str">
            <v>Number</v>
          </cell>
          <cell r="G5" t="str">
            <v>Contact</v>
          </cell>
        </row>
        <row r="7">
          <cell r="A7" t="str">
            <v>Consulting</v>
          </cell>
          <cell r="C7" t="str">
            <v>Marsh</v>
          </cell>
          <cell r="E7" t="str">
            <v>N/A</v>
          </cell>
          <cell r="G7" t="str">
            <v>Robbie Nicoli  (949) 399-5973</v>
          </cell>
        </row>
        <row r="8">
          <cell r="C8" t="str">
            <v xml:space="preserve"> </v>
          </cell>
          <cell r="E8" t="str">
            <v>Rachel Phillips (949) 399-5961</v>
          </cell>
          <cell r="G8" t="str">
            <v>Rachel Phillips (949) 399-5961</v>
          </cell>
        </row>
        <row r="10">
          <cell r="A10" t="str">
            <v>Basic Life</v>
          </cell>
          <cell r="C10" t="str">
            <v>CIGNA</v>
          </cell>
          <cell r="E10" t="str">
            <v>GL 014336</v>
          </cell>
          <cell r="G10" t="str">
            <v>Ms. Linda Hamen</v>
          </cell>
        </row>
        <row r="11">
          <cell r="A11" t="str">
            <v>Supplemental Life</v>
          </cell>
          <cell r="E11" t="str">
            <v>OK 811353</v>
          </cell>
          <cell r="G11" t="str">
            <v>Service Representative</v>
          </cell>
        </row>
        <row r="12">
          <cell r="A12" t="str">
            <v>Basic AD&amp;D</v>
          </cell>
          <cell r="E12" t="str">
            <v>3131 Camino del Rio North, Suite 900</v>
          </cell>
          <cell r="G12" t="str">
            <v>3131 Camino del Rio North, Suite 900</v>
          </cell>
        </row>
        <row r="13">
          <cell r="A13" t="str">
            <v>Voluntary AD&amp;D</v>
          </cell>
          <cell r="E13" t="str">
            <v xml:space="preserve">San Diego, CA </v>
          </cell>
          <cell r="G13" t="str">
            <v xml:space="preserve">San Diego, CA </v>
          </cell>
        </row>
        <row r="14">
          <cell r="E14" t="str">
            <v>Phone (619) 641-5603</v>
          </cell>
          <cell r="G14" t="str">
            <v>Phone (619) 641-5603 / (619) 641-5629 FAX</v>
          </cell>
        </row>
        <row r="16">
          <cell r="A16" t="str">
            <v>Supplemental Life</v>
          </cell>
          <cell r="C16" t="str">
            <v>CIGNA</v>
          </cell>
          <cell r="E16" t="str">
            <v>Martha Castillo</v>
          </cell>
          <cell r="G16" t="str">
            <v>Martha Castillo</v>
          </cell>
        </row>
        <row r="18">
          <cell r="A18" t="str">
            <v>Basic Accidental Death</v>
          </cell>
          <cell r="C18" t="str">
            <v>CIGNA</v>
          </cell>
          <cell r="E18" t="str">
            <v>Martha Castillo</v>
          </cell>
          <cell r="G18" t="str">
            <v>Martha Castillo</v>
          </cell>
        </row>
        <row r="19">
          <cell r="A19" t="str">
            <v>and Dismemberment</v>
          </cell>
          <cell r="E19" t="str">
            <v>Fax (310) 444-1215</v>
          </cell>
          <cell r="G19" t="str">
            <v>Fax (310) 444-1215</v>
          </cell>
        </row>
        <row r="21">
          <cell r="A21" t="str">
            <v>Voluntary Accidental Death</v>
          </cell>
          <cell r="C21" t="str">
            <v>CIGNA</v>
          </cell>
          <cell r="E21" t="str">
            <v>Martha Castillo</v>
          </cell>
          <cell r="G21" t="str">
            <v>Martha Castillo</v>
          </cell>
        </row>
        <row r="22">
          <cell r="A22" t="str">
            <v>and Dismemberment</v>
          </cell>
        </row>
        <row r="24">
          <cell r="A24" t="str">
            <v>PPO Medical</v>
          </cell>
          <cell r="C24" t="str">
            <v>Blue Cross</v>
          </cell>
          <cell r="E24" t="str">
            <v>5721S</v>
          </cell>
          <cell r="G24" t="str">
            <v>Ms. Michele McCurdy</v>
          </cell>
        </row>
        <row r="25">
          <cell r="A25" t="str">
            <v>Out-of-State PPO Medical</v>
          </cell>
          <cell r="E25">
            <v>11440</v>
          </cell>
          <cell r="G25" t="str">
            <v>3070 Bristol Street, Suite 400</v>
          </cell>
        </row>
        <row r="26">
          <cell r="A26" t="str">
            <v>HMO Medical</v>
          </cell>
          <cell r="E26" t="str">
            <v>Costa Mesa CA 92626</v>
          </cell>
          <cell r="G26" t="str">
            <v>Costa Mesa CA 92626</v>
          </cell>
        </row>
        <row r="27">
          <cell r="A27" t="str">
            <v>Fee-For-Service (France)</v>
          </cell>
          <cell r="E27" t="str">
            <v>Phone (714) 429-2719</v>
          </cell>
          <cell r="G27" t="str">
            <v>Phone (714) 429-2719 / (714) 429-2727 FAX</v>
          </cell>
        </row>
        <row r="29">
          <cell r="A29" t="str">
            <v>Out-of-State PPO Medical</v>
          </cell>
          <cell r="C29" t="str">
            <v>Blue Cross</v>
          </cell>
          <cell r="E29" t="str">
            <v>Ms. Michele McAler</v>
          </cell>
          <cell r="G29" t="str">
            <v>Ms. Michele McAler</v>
          </cell>
        </row>
        <row r="31">
          <cell r="A31" t="str">
            <v>HMO Medical</v>
          </cell>
          <cell r="C31" t="str">
            <v>Blue Cross</v>
          </cell>
          <cell r="E31" t="str">
            <v>Ms. Michele McAler</v>
          </cell>
          <cell r="G31" t="str">
            <v>Ms. Michele McAler</v>
          </cell>
        </row>
        <row r="33">
          <cell r="A33" t="str">
            <v>Prepaid Dental</v>
          </cell>
          <cell r="C33" t="str">
            <v>CIGNA</v>
          </cell>
          <cell r="E33" t="str">
            <v>Ms. Deborah Bachman</v>
          </cell>
          <cell r="G33" t="str">
            <v>Ms. Deborah Bachman</v>
          </cell>
        </row>
        <row r="34">
          <cell r="A34" t="str">
            <v>FSA Administration</v>
          </cell>
          <cell r="E34" t="str">
            <v>2400 East Katella Ave., Suite 250A</v>
          </cell>
          <cell r="G34" t="str">
            <v>2400 East Katella Ave., Suite 250A</v>
          </cell>
        </row>
        <row r="35">
          <cell r="E35" t="str">
            <v>Anaheim, CA 92806</v>
          </cell>
          <cell r="G35" t="str">
            <v>Anaheim, CA 92806</v>
          </cell>
        </row>
        <row r="36">
          <cell r="E36" t="str">
            <v>(714) 428-5841</v>
          </cell>
          <cell r="G36" t="str">
            <v>(714) 428-5841 / (714) 428-5860 FAX</v>
          </cell>
        </row>
        <row r="38">
          <cell r="A38" t="str">
            <v>FSA Account</v>
          </cell>
          <cell r="C38" t="str">
            <v>CIGNA</v>
          </cell>
          <cell r="E38" t="str">
            <v>Ms. Deborah Bachman</v>
          </cell>
          <cell r="G38" t="str">
            <v>Ms. Deborah Bachman</v>
          </cell>
        </row>
        <row r="40">
          <cell r="A40" t="str">
            <v>Long Term Disability</v>
          </cell>
          <cell r="C40" t="str">
            <v>ITT Hartford</v>
          </cell>
          <cell r="E40" t="str">
            <v>GTL 034939</v>
          </cell>
          <cell r="G40" t="str">
            <v>Mr. Elliot W. Cushing</v>
          </cell>
        </row>
        <row r="41">
          <cell r="E41" t="str">
            <v>12526 High Bluff Drive, Suite 300</v>
          </cell>
          <cell r="G41" t="str">
            <v>12526 High Bluff Drive, Suite 300</v>
          </cell>
        </row>
        <row r="42">
          <cell r="E42" t="str">
            <v>San Diego, CA 92130</v>
          </cell>
          <cell r="G42" t="str">
            <v>San Diego, CA 92130</v>
          </cell>
        </row>
        <row r="43">
          <cell r="E43" t="str">
            <v>Phone (858) 792-3622</v>
          </cell>
          <cell r="G43" t="str">
            <v>Phone (858) 792-3622 / (858) 792-3422 FAX</v>
          </cell>
        </row>
        <row r="45">
          <cell r="A45" t="str">
            <v>Travel Accident</v>
          </cell>
          <cell r="C45" t="str">
            <v>Transamerica</v>
          </cell>
          <cell r="E45" t="str">
            <v>Ms. Sherri Williams (JRW)</v>
          </cell>
          <cell r="G45" t="str">
            <v>Ms. Sherri Williams (JRW)</v>
          </cell>
        </row>
        <row r="46">
          <cell r="C46" t="str">
            <v>Occidental Life</v>
          </cell>
          <cell r="E46" t="str">
            <v>2339 Gold Meadow Way</v>
          </cell>
          <cell r="G46" t="str">
            <v>2339 Gold Meadow Way</v>
          </cell>
        </row>
        <row r="47">
          <cell r="E47" t="str">
            <v>Gold River, CA 95670</v>
          </cell>
          <cell r="G47" t="str">
            <v>Gold River, CA 95670</v>
          </cell>
        </row>
        <row r="48">
          <cell r="E48" t="str">
            <v>Phone (916) 631-0202/Fax (916) 631-6377</v>
          </cell>
          <cell r="G48" t="str">
            <v>Phone (916) 631-0202 / (916) 631-6377 FAX</v>
          </cell>
        </row>
        <row r="50">
          <cell r="A50" t="str">
            <v>Executive Medical</v>
          </cell>
          <cell r="C50" t="str">
            <v>Exec-U-Care</v>
          </cell>
          <cell r="E50" t="str">
            <v>(Speak to any customer service rep.)</v>
          </cell>
          <cell r="G50" t="str">
            <v>(Speak to any customer service rep.)</v>
          </cell>
        </row>
        <row r="51">
          <cell r="E51" t="str">
            <v>P.O. Box 1520</v>
          </cell>
          <cell r="G51" t="str">
            <v>P.O. Box 1520</v>
          </cell>
        </row>
        <row r="52">
          <cell r="E52" t="str">
            <v>Iowa City, IA 52244</v>
          </cell>
          <cell r="G52" t="str">
            <v>Iowa City, IA 52244</v>
          </cell>
        </row>
        <row r="53">
          <cell r="E53" t="str">
            <v>Phone (800) 552-1213</v>
          </cell>
          <cell r="G53" t="str">
            <v>Phone (800) 552-1213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nancial Report "/>
      <sheetName val="All Kaiser Financial"/>
      <sheetName val="Kaiser Only Rate Split"/>
      <sheetName val="Kaiser Only Monthly"/>
      <sheetName val="All Regence Financial"/>
      <sheetName val="Regence Only Monthly"/>
      <sheetName val="Regence &amp; Kaiser Financial"/>
      <sheetName val="Regence and Kaiser Monthly"/>
      <sheetName val="Financial Analysis"/>
      <sheetName val="Current Trust PPO"/>
      <sheetName val="Renewal Trust PPO"/>
      <sheetName val="All Regence"/>
      <sheetName val="All Kaiser"/>
      <sheetName val="Regence and Kaiser"/>
      <sheetName val="Home Page"/>
      <sheetName val="Objectives"/>
      <sheetName val="Renewal Timeline"/>
      <sheetName val="Executive Summary"/>
      <sheetName val="Executive Summary Alt"/>
      <sheetName val="Rate Analysis"/>
      <sheetName val="Medical &amp; Rx"/>
      <sheetName val="Tracking"/>
      <sheetName val="HSA"/>
      <sheetName val="HRA"/>
      <sheetName val="Dental"/>
      <sheetName val="Vision"/>
      <sheetName val="LTD"/>
      <sheetName val="STD"/>
      <sheetName val="FSA"/>
      <sheetName val="COBRA"/>
      <sheetName val="Dep Life"/>
      <sheetName val="EAP"/>
      <sheetName val="Vol Life"/>
      <sheetName val="Wellness"/>
      <sheetName val="Accident"/>
      <sheetName val="Cancer"/>
      <sheetName val="Census Request"/>
      <sheetName val="Critical Illness"/>
      <sheetName val="FMLA"/>
      <sheetName val="Legal Services"/>
      <sheetName val="Mini Med"/>
      <sheetName val="TPA"/>
      <sheetName val="Stop Loss"/>
      <sheetName val="PBM"/>
      <sheetName val="Life &amp; AD&amp;D"/>
      <sheetName val="Renewal Sign Off"/>
      <sheetName val="_SSC"/>
    </sheetNames>
    <sheetDataSet>
      <sheetData sheetId="0"/>
      <sheetData sheetId="1"/>
      <sheetData sheetId="2"/>
      <sheetData sheetId="3"/>
      <sheetData sheetId="4"/>
      <sheetData sheetId="5">
        <row r="2">
          <cell r="O2">
            <v>0</v>
          </cell>
        </row>
      </sheetData>
      <sheetData sheetId="6"/>
      <sheetData sheetId="7"/>
      <sheetData sheetId="8">
        <row r="12">
          <cell r="E12">
            <v>523296</v>
          </cell>
        </row>
      </sheetData>
      <sheetData sheetId="9">
        <row r="44">
          <cell r="D44">
            <v>108504</v>
          </cell>
        </row>
      </sheetData>
      <sheetData sheetId="10">
        <row r="44">
          <cell r="D44">
            <v>108504</v>
          </cell>
        </row>
      </sheetData>
      <sheetData sheetId="11">
        <row r="44">
          <cell r="D44">
            <v>80785.170000000013</v>
          </cell>
        </row>
      </sheetData>
      <sheetData sheetId="12">
        <row r="44">
          <cell r="D44">
            <v>82372.968000000023</v>
          </cell>
        </row>
      </sheetData>
      <sheetData sheetId="13">
        <row r="44">
          <cell r="D44">
            <v>92142.690000000017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D_FICA_Report"/>
      <sheetName val="#REF"/>
      <sheetName val="STD_FICA_Report.xlm"/>
    </sheetNames>
    <definedNames>
      <definedName name="Control.Control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_Main"/>
      <sheetName val="Experience"/>
      <sheetName val="Large_Claims - Sales"/>
      <sheetName val="Data"/>
      <sheetName val="Large_Claims_Report"/>
      <sheetName val="Experience_Report_Sales"/>
      <sheetName val="Experience_Report"/>
    </sheetNames>
    <sheetDataSet>
      <sheetData sheetId="0"/>
      <sheetData sheetId="1">
        <row r="52">
          <cell r="D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M52">
            <v>0</v>
          </cell>
          <cell r="O52">
            <v>0</v>
          </cell>
          <cell r="P52">
            <v>0</v>
          </cell>
          <cell r="T52">
            <v>0</v>
          </cell>
        </row>
        <row r="53">
          <cell r="D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  <cell r="M53">
            <v>0</v>
          </cell>
          <cell r="O53">
            <v>0</v>
          </cell>
          <cell r="P53">
            <v>0</v>
          </cell>
          <cell r="T53">
            <v>0</v>
          </cell>
        </row>
        <row r="54">
          <cell r="D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O54">
            <v>0</v>
          </cell>
          <cell r="P54">
            <v>0</v>
          </cell>
          <cell r="T54">
            <v>0</v>
          </cell>
        </row>
        <row r="55">
          <cell r="D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0</v>
          </cell>
          <cell r="O55">
            <v>0</v>
          </cell>
          <cell r="P55">
            <v>0</v>
          </cell>
          <cell r="T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O56">
            <v>0</v>
          </cell>
          <cell r="P56">
            <v>0</v>
          </cell>
          <cell r="T56">
            <v>0</v>
          </cell>
        </row>
        <row r="57">
          <cell r="D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M57">
            <v>0</v>
          </cell>
          <cell r="O57">
            <v>0</v>
          </cell>
          <cell r="P57">
            <v>0</v>
          </cell>
          <cell r="T57">
            <v>0</v>
          </cell>
        </row>
        <row r="58">
          <cell r="D58">
            <v>0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  <cell r="K58">
            <v>0</v>
          </cell>
          <cell r="M58">
            <v>0</v>
          </cell>
          <cell r="O58">
            <v>0</v>
          </cell>
          <cell r="P58">
            <v>0</v>
          </cell>
          <cell r="T58">
            <v>0</v>
          </cell>
        </row>
        <row r="59">
          <cell r="D59">
            <v>0</v>
          </cell>
          <cell r="F59">
            <v>0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P59">
            <v>0</v>
          </cell>
          <cell r="T59">
            <v>0</v>
          </cell>
        </row>
        <row r="60">
          <cell r="D60">
            <v>0</v>
          </cell>
          <cell r="F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O60">
            <v>0</v>
          </cell>
          <cell r="P60">
            <v>0</v>
          </cell>
          <cell r="T60">
            <v>0</v>
          </cell>
        </row>
        <row r="61">
          <cell r="D61">
            <v>366</v>
          </cell>
          <cell r="F61">
            <v>13280.38</v>
          </cell>
          <cell r="G61">
            <v>8335.17</v>
          </cell>
          <cell r="H61">
            <v>1408</v>
          </cell>
          <cell r="J61">
            <v>21910.34</v>
          </cell>
          <cell r="K61">
            <v>3980.36</v>
          </cell>
          <cell r="M61">
            <v>6446.17</v>
          </cell>
          <cell r="O61">
            <v>0</v>
          </cell>
          <cell r="P61">
            <v>-247.08298695021421</v>
          </cell>
          <cell r="T61">
            <v>95498.78</v>
          </cell>
        </row>
        <row r="62">
          <cell r="D62">
            <v>366</v>
          </cell>
          <cell r="F62">
            <v>26754.44</v>
          </cell>
          <cell r="G62">
            <v>11420.16</v>
          </cell>
          <cell r="H62">
            <v>1408</v>
          </cell>
          <cell r="J62">
            <v>24937.14</v>
          </cell>
          <cell r="K62">
            <v>3954.01</v>
          </cell>
          <cell r="M62">
            <v>6614.88</v>
          </cell>
          <cell r="O62">
            <v>0</v>
          </cell>
          <cell r="P62">
            <v>-83.668990340399887</v>
          </cell>
          <cell r="T62">
            <v>95925.85</v>
          </cell>
        </row>
        <row r="63">
          <cell r="D63">
            <v>364</v>
          </cell>
          <cell r="F63">
            <v>8986.3700000000008</v>
          </cell>
          <cell r="G63">
            <v>4803.8500000000004</v>
          </cell>
          <cell r="H63">
            <v>1408</v>
          </cell>
          <cell r="J63">
            <v>23031.25</v>
          </cell>
          <cell r="K63">
            <v>3985.88</v>
          </cell>
          <cell r="M63">
            <v>6078.83</v>
          </cell>
          <cell r="O63">
            <v>0</v>
          </cell>
          <cell r="P63">
            <v>-690.63198908597849</v>
          </cell>
          <cell r="T63">
            <v>96472.48</v>
          </cell>
        </row>
        <row r="64">
          <cell r="D64">
            <v>369</v>
          </cell>
          <cell r="F64">
            <v>10960.54</v>
          </cell>
          <cell r="G64">
            <v>28901.02</v>
          </cell>
          <cell r="H64">
            <v>1126.4000000000001</v>
          </cell>
          <cell r="J64">
            <v>31258.02</v>
          </cell>
          <cell r="K64">
            <v>3607.12</v>
          </cell>
          <cell r="M64">
            <v>7215.48</v>
          </cell>
          <cell r="O64">
            <v>0</v>
          </cell>
          <cell r="P64">
            <v>-232.07027037195397</v>
          </cell>
          <cell r="T64">
            <v>95999.32</v>
          </cell>
        </row>
        <row r="65">
          <cell r="D65">
            <v>372</v>
          </cell>
          <cell r="F65">
            <v>8101.23</v>
          </cell>
          <cell r="G65">
            <v>30113.81</v>
          </cell>
          <cell r="H65">
            <v>1196.8</v>
          </cell>
          <cell r="J65">
            <v>36615.480000000003</v>
          </cell>
          <cell r="K65">
            <v>3744.59</v>
          </cell>
          <cell r="M65">
            <v>5742.1</v>
          </cell>
          <cell r="O65">
            <v>0</v>
          </cell>
          <cell r="P65">
            <v>-1171.2938064133291</v>
          </cell>
          <cell r="T65">
            <v>95745.54</v>
          </cell>
        </row>
        <row r="66">
          <cell r="D66">
            <v>368</v>
          </cell>
          <cell r="F66">
            <v>14361</v>
          </cell>
          <cell r="G66">
            <v>46433.37</v>
          </cell>
          <cell r="H66">
            <v>1196.8</v>
          </cell>
          <cell r="J66">
            <v>32654.54</v>
          </cell>
          <cell r="K66">
            <v>3716.99</v>
          </cell>
          <cell r="M66">
            <v>6420.7</v>
          </cell>
          <cell r="O66">
            <v>0</v>
          </cell>
          <cell r="P66">
            <v>875.44094036233128</v>
          </cell>
          <cell r="T66">
            <v>95274.35</v>
          </cell>
        </row>
        <row r="67">
          <cell r="D67">
            <v>370</v>
          </cell>
          <cell r="F67">
            <v>0</v>
          </cell>
          <cell r="G67">
            <v>18132.27</v>
          </cell>
          <cell r="H67">
            <v>1292</v>
          </cell>
          <cell r="J67">
            <v>27882.99</v>
          </cell>
          <cell r="K67">
            <v>3865.31</v>
          </cell>
          <cell r="M67">
            <v>6481.6</v>
          </cell>
          <cell r="O67">
            <v>0</v>
          </cell>
          <cell r="P67">
            <v>93.553714421780469</v>
          </cell>
          <cell r="T67">
            <v>95840.43</v>
          </cell>
        </row>
        <row r="68">
          <cell r="D68">
            <v>378</v>
          </cell>
          <cell r="F68">
            <v>15972.91</v>
          </cell>
          <cell r="G68">
            <v>37689.699999999997</v>
          </cell>
          <cell r="H68">
            <v>1368</v>
          </cell>
          <cell r="J68">
            <v>38745.65</v>
          </cell>
          <cell r="K68">
            <v>3299.1</v>
          </cell>
          <cell r="M68">
            <v>6307.79</v>
          </cell>
          <cell r="O68">
            <v>0</v>
          </cell>
          <cell r="P68">
            <v>386.0895323087056</v>
          </cell>
          <cell r="T68">
            <v>97946.28</v>
          </cell>
        </row>
        <row r="69">
          <cell r="D69">
            <v>368</v>
          </cell>
          <cell r="F69">
            <v>15283.51</v>
          </cell>
          <cell r="G69">
            <v>53479.66</v>
          </cell>
          <cell r="H69">
            <v>1368</v>
          </cell>
          <cell r="J69">
            <v>46582.61</v>
          </cell>
          <cell r="K69">
            <v>3279.95</v>
          </cell>
          <cell r="M69">
            <v>7788.31</v>
          </cell>
          <cell r="O69">
            <v>0</v>
          </cell>
          <cell r="P69">
            <v>798.83251962303473</v>
          </cell>
          <cell r="T69">
            <v>95374.48</v>
          </cell>
        </row>
        <row r="70">
          <cell r="D70">
            <v>363</v>
          </cell>
          <cell r="F70">
            <v>14007.59</v>
          </cell>
          <cell r="G70">
            <v>26482.99</v>
          </cell>
          <cell r="H70">
            <v>1368</v>
          </cell>
          <cell r="J70">
            <v>33678.47</v>
          </cell>
          <cell r="K70">
            <v>3258.65</v>
          </cell>
          <cell r="M70">
            <v>8398.69</v>
          </cell>
          <cell r="O70">
            <v>0</v>
          </cell>
          <cell r="P70">
            <v>-395.50182374950236</v>
          </cell>
          <cell r="T70">
            <v>93988.42</v>
          </cell>
        </row>
        <row r="71">
          <cell r="D71">
            <v>371</v>
          </cell>
          <cell r="F71">
            <v>5100</v>
          </cell>
          <cell r="G71">
            <v>10995.16</v>
          </cell>
          <cell r="H71">
            <v>1368</v>
          </cell>
          <cell r="J71">
            <v>28892.720000000001</v>
          </cell>
          <cell r="K71">
            <v>3288.27</v>
          </cell>
          <cell r="M71">
            <v>9007.24</v>
          </cell>
          <cell r="O71">
            <v>0</v>
          </cell>
          <cell r="P71">
            <v>-789.38020239698756</v>
          </cell>
          <cell r="T71">
            <v>96023.44</v>
          </cell>
        </row>
        <row r="72">
          <cell r="D72">
            <v>365</v>
          </cell>
          <cell r="F72">
            <v>19036.34</v>
          </cell>
          <cell r="G72">
            <v>23894.46</v>
          </cell>
          <cell r="H72">
            <v>1292</v>
          </cell>
          <cell r="J72">
            <v>35107.03</v>
          </cell>
          <cell r="K72">
            <v>3156.47</v>
          </cell>
          <cell r="M72">
            <v>7261.94</v>
          </cell>
          <cell r="O72">
            <v>0</v>
          </cell>
          <cell r="P72">
            <v>1226.2725687021061</v>
          </cell>
          <cell r="T72">
            <v>95274.42</v>
          </cell>
        </row>
        <row r="73">
          <cell r="D73">
            <v>374</v>
          </cell>
          <cell r="F73">
            <v>5576</v>
          </cell>
          <cell r="G73">
            <v>12741.37</v>
          </cell>
          <cell r="H73">
            <v>1444</v>
          </cell>
          <cell r="J73">
            <v>25978.76</v>
          </cell>
          <cell r="K73">
            <v>3400.86</v>
          </cell>
          <cell r="M73">
            <v>6400.6</v>
          </cell>
          <cell r="O73">
            <v>0</v>
          </cell>
          <cell r="P73">
            <v>686.50234787743398</v>
          </cell>
          <cell r="T73">
            <v>108112.55</v>
          </cell>
        </row>
        <row r="74">
          <cell r="D74">
            <v>366</v>
          </cell>
          <cell r="F74">
            <v>36137.57</v>
          </cell>
          <cell r="G74">
            <v>10376.879999999999</v>
          </cell>
          <cell r="H74">
            <v>1444</v>
          </cell>
          <cell r="J74">
            <v>31097.56</v>
          </cell>
          <cell r="K74">
            <v>3392.33</v>
          </cell>
          <cell r="M74">
            <v>6227.91</v>
          </cell>
          <cell r="O74">
            <v>0</v>
          </cell>
          <cell r="P74">
            <v>1120.565363145538</v>
          </cell>
          <cell r="T74">
            <v>105214.3</v>
          </cell>
        </row>
        <row r="75">
          <cell r="D75">
            <v>359</v>
          </cell>
          <cell r="F75">
            <v>0</v>
          </cell>
          <cell r="G75">
            <v>11184.96</v>
          </cell>
          <cell r="H75">
            <v>1520</v>
          </cell>
          <cell r="J75">
            <v>25033.34</v>
          </cell>
          <cell r="K75">
            <v>3484.97</v>
          </cell>
          <cell r="M75">
            <v>7021.1</v>
          </cell>
          <cell r="O75">
            <v>0</v>
          </cell>
          <cell r="P75">
            <v>-2543.4293137505697</v>
          </cell>
          <cell r="T75">
            <v>103263.69</v>
          </cell>
        </row>
        <row r="82">
          <cell r="D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M82">
            <v>0</v>
          </cell>
          <cell r="O82">
            <v>0</v>
          </cell>
          <cell r="P82">
            <v>0</v>
          </cell>
        </row>
        <row r="83">
          <cell r="D83">
            <v>0</v>
          </cell>
          <cell r="F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M83">
            <v>0</v>
          </cell>
          <cell r="O83">
            <v>0</v>
          </cell>
          <cell r="P83">
            <v>0</v>
          </cell>
        </row>
        <row r="84">
          <cell r="D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M84">
            <v>0</v>
          </cell>
          <cell r="O84">
            <v>0</v>
          </cell>
          <cell r="P84">
            <v>0</v>
          </cell>
        </row>
        <row r="85">
          <cell r="D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M85">
            <v>0</v>
          </cell>
          <cell r="O85">
            <v>0</v>
          </cell>
          <cell r="P85">
            <v>0</v>
          </cell>
        </row>
        <row r="86">
          <cell r="D86">
            <v>0</v>
          </cell>
          <cell r="F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O86">
            <v>0</v>
          </cell>
          <cell r="P86">
            <v>0</v>
          </cell>
        </row>
        <row r="87">
          <cell r="D87">
            <v>0</v>
          </cell>
          <cell r="F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M87">
            <v>0</v>
          </cell>
          <cell r="O87">
            <v>0</v>
          </cell>
          <cell r="P87">
            <v>0</v>
          </cell>
        </row>
        <row r="88">
          <cell r="D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M88">
            <v>0</v>
          </cell>
          <cell r="O88">
            <v>0</v>
          </cell>
          <cell r="P88">
            <v>0</v>
          </cell>
        </row>
        <row r="89">
          <cell r="D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M89">
            <v>0</v>
          </cell>
          <cell r="O89">
            <v>0</v>
          </cell>
          <cell r="P89">
            <v>0</v>
          </cell>
        </row>
        <row r="90">
          <cell r="D90">
            <v>0</v>
          </cell>
          <cell r="F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M90">
            <v>0</v>
          </cell>
          <cell r="O90">
            <v>0</v>
          </cell>
          <cell r="P90">
            <v>0</v>
          </cell>
        </row>
        <row r="91">
          <cell r="D91">
            <v>0</v>
          </cell>
          <cell r="F91">
            <v>41.242600000000003</v>
          </cell>
          <cell r="G91">
            <v>29.4986</v>
          </cell>
          <cell r="H91">
            <v>0</v>
          </cell>
          <cell r="J91">
            <v>38.139499999999998</v>
          </cell>
          <cell r="K91">
            <v>0</v>
          </cell>
          <cell r="M91">
            <v>0</v>
          </cell>
          <cell r="O91">
            <v>0</v>
          </cell>
          <cell r="P91">
            <v>0</v>
          </cell>
        </row>
        <row r="92">
          <cell r="D92">
            <v>0</v>
          </cell>
          <cell r="F92">
            <v>104.57389999999999</v>
          </cell>
          <cell r="G92">
            <v>46.357300000000002</v>
          </cell>
          <cell r="H92">
            <v>0</v>
          </cell>
          <cell r="J92">
            <v>53.850499999999997</v>
          </cell>
          <cell r="K92">
            <v>0</v>
          </cell>
          <cell r="M92">
            <v>0</v>
          </cell>
          <cell r="O92">
            <v>0</v>
          </cell>
          <cell r="P92">
            <v>0</v>
          </cell>
        </row>
        <row r="93">
          <cell r="D93">
            <v>0</v>
          </cell>
          <cell r="F93">
            <v>43.251300000000001</v>
          </cell>
          <cell r="G93">
            <v>23.844999999999999</v>
          </cell>
          <cell r="H93">
            <v>0</v>
          </cell>
          <cell r="J93">
            <v>62.7151</v>
          </cell>
          <cell r="K93">
            <v>0</v>
          </cell>
          <cell r="M93">
            <v>0</v>
          </cell>
          <cell r="O93">
            <v>0</v>
          </cell>
          <cell r="P93">
            <v>0</v>
          </cell>
        </row>
        <row r="94">
          <cell r="D94">
            <v>0</v>
          </cell>
          <cell r="F94">
            <v>63.777200000000001</v>
          </cell>
          <cell r="G94">
            <v>192.91319999999999</v>
          </cell>
          <cell r="H94">
            <v>0</v>
          </cell>
          <cell r="J94">
            <v>102.6546</v>
          </cell>
          <cell r="K94">
            <v>0</v>
          </cell>
          <cell r="M94">
            <v>0</v>
          </cell>
          <cell r="O94">
            <v>0</v>
          </cell>
          <cell r="P94">
            <v>0</v>
          </cell>
        </row>
        <row r="95">
          <cell r="D95">
            <v>0</v>
          </cell>
          <cell r="F95">
            <v>784.29880000000003</v>
          </cell>
          <cell r="G95">
            <v>228.16919999999999</v>
          </cell>
          <cell r="H95">
            <v>0</v>
          </cell>
          <cell r="J95">
            <v>150.6574</v>
          </cell>
          <cell r="K95">
            <v>0</v>
          </cell>
          <cell r="M95">
            <v>0</v>
          </cell>
          <cell r="O95">
            <v>0</v>
          </cell>
          <cell r="P95">
            <v>0</v>
          </cell>
        </row>
        <row r="96">
          <cell r="D96">
            <v>0</v>
          </cell>
          <cell r="F96">
            <v>156.06209999999999</v>
          </cell>
          <cell r="G96">
            <v>441.11279999999999</v>
          </cell>
          <cell r="H96">
            <v>0</v>
          </cell>
          <cell r="J96">
            <v>160.86519999999999</v>
          </cell>
          <cell r="K96">
            <v>0</v>
          </cell>
          <cell r="M96">
            <v>0</v>
          </cell>
          <cell r="O96">
            <v>0</v>
          </cell>
          <cell r="P96">
            <v>0</v>
          </cell>
        </row>
        <row r="97">
          <cell r="D97">
            <v>0</v>
          </cell>
          <cell r="F97">
            <v>0</v>
          </cell>
          <cell r="G97">
            <v>227.3338</v>
          </cell>
          <cell r="H97">
            <v>0</v>
          </cell>
          <cell r="J97">
            <v>165.53809999999999</v>
          </cell>
          <cell r="K97">
            <v>0</v>
          </cell>
          <cell r="M97">
            <v>0</v>
          </cell>
          <cell r="O97">
            <v>0</v>
          </cell>
          <cell r="P97">
            <v>0</v>
          </cell>
        </row>
        <row r="98">
          <cell r="D98">
            <v>0</v>
          </cell>
          <cell r="F98">
            <v>319.88810000000001</v>
          </cell>
          <cell r="G98">
            <v>625.79740000000004</v>
          </cell>
          <cell r="H98">
            <v>0</v>
          </cell>
          <cell r="J98">
            <v>263.81720000000001</v>
          </cell>
          <cell r="K98">
            <v>0</v>
          </cell>
          <cell r="M98">
            <v>0</v>
          </cell>
          <cell r="O98">
            <v>0</v>
          </cell>
          <cell r="P98">
            <v>0</v>
          </cell>
        </row>
        <row r="99">
          <cell r="D99">
            <v>0</v>
          </cell>
          <cell r="F99">
            <v>400.18380000000002</v>
          </cell>
          <cell r="G99">
            <v>1222.5385000000001</v>
          </cell>
          <cell r="H99">
            <v>0</v>
          </cell>
          <cell r="J99">
            <v>407.41849999999999</v>
          </cell>
          <cell r="K99">
            <v>0</v>
          </cell>
          <cell r="M99">
            <v>0</v>
          </cell>
          <cell r="O99">
            <v>0</v>
          </cell>
          <cell r="P99">
            <v>0</v>
          </cell>
        </row>
        <row r="100">
          <cell r="D100">
            <v>0</v>
          </cell>
          <cell r="F100">
            <v>1494.3297</v>
          </cell>
          <cell r="G100">
            <v>744.61710000000005</v>
          </cell>
          <cell r="H100">
            <v>0</v>
          </cell>
          <cell r="J100">
            <v>417.51639999999998</v>
          </cell>
          <cell r="K100">
            <v>0</v>
          </cell>
          <cell r="M100">
            <v>0</v>
          </cell>
          <cell r="O100">
            <v>0</v>
          </cell>
          <cell r="P100">
            <v>0</v>
          </cell>
        </row>
        <row r="101">
          <cell r="D101">
            <v>0</v>
          </cell>
          <cell r="F101">
            <v>212.935</v>
          </cell>
          <cell r="G101">
            <v>404.84629999999999</v>
          </cell>
          <cell r="H101">
            <v>0</v>
          </cell>
          <cell r="J101">
            <v>473.69349999999997</v>
          </cell>
          <cell r="K101">
            <v>0</v>
          </cell>
          <cell r="M101">
            <v>0</v>
          </cell>
          <cell r="O101">
            <v>0</v>
          </cell>
          <cell r="P101">
            <v>0</v>
          </cell>
        </row>
        <row r="102">
          <cell r="D102">
            <v>0</v>
          </cell>
          <cell r="F102">
            <v>995.1191</v>
          </cell>
          <cell r="G102">
            <v>1205.2104999999999</v>
          </cell>
          <cell r="H102">
            <v>0</v>
          </cell>
          <cell r="J102">
            <v>798.54690000000005</v>
          </cell>
          <cell r="K102">
            <v>0</v>
          </cell>
          <cell r="M102">
            <v>0</v>
          </cell>
          <cell r="O102">
            <v>0</v>
          </cell>
          <cell r="P102">
            <v>0</v>
          </cell>
        </row>
        <row r="103">
          <cell r="D103">
            <v>0</v>
          </cell>
          <cell r="F103">
            <v>564.83920000000001</v>
          </cell>
          <cell r="G103">
            <v>747.12860000000001</v>
          </cell>
          <cell r="H103">
            <v>0</v>
          </cell>
          <cell r="J103">
            <v>901.9665</v>
          </cell>
          <cell r="K103">
            <v>0</v>
          </cell>
          <cell r="M103">
            <v>0</v>
          </cell>
          <cell r="O103">
            <v>0</v>
          </cell>
          <cell r="P103">
            <v>0</v>
          </cell>
        </row>
        <row r="104">
          <cell r="D104">
            <v>0</v>
          </cell>
          <cell r="F104">
            <v>13969.1085</v>
          </cell>
          <cell r="G104">
            <v>1001.0075000000001</v>
          </cell>
          <cell r="H104">
            <v>0</v>
          </cell>
          <cell r="J104">
            <v>1925.0545</v>
          </cell>
          <cell r="K104">
            <v>0</v>
          </cell>
          <cell r="M104">
            <v>0</v>
          </cell>
          <cell r="O104">
            <v>0</v>
          </cell>
          <cell r="P104">
            <v>0</v>
          </cell>
        </row>
        <row r="105">
          <cell r="D105">
            <v>0</v>
          </cell>
          <cell r="F105">
            <v>0</v>
          </cell>
          <cell r="G105">
            <v>1775.3471999999999</v>
          </cell>
          <cell r="H105">
            <v>0</v>
          </cell>
          <cell r="J105">
            <v>2144.5093000000002</v>
          </cell>
          <cell r="K105">
            <v>0</v>
          </cell>
          <cell r="M105">
            <v>0</v>
          </cell>
          <cell r="O105">
            <v>0</v>
          </cell>
          <cell r="P105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etna HMO"/>
      <sheetName val="Aetna HMO Total"/>
      <sheetName val="HMO Lg Claims"/>
      <sheetName val="Aetna PPO"/>
      <sheetName val="PPO Lg Claims"/>
      <sheetName val="Aetna Dental"/>
      <sheetName val="Aetna Lg Claims"/>
      <sheetName val="BCBS HMO"/>
      <sheetName val="BCBS Choice"/>
      <sheetName val="BCBS Dental"/>
      <sheetName val="V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xx"/>
      <sheetName val="AD&amp;D"/>
      <sheetName val="Life"/>
      <sheetName val="Experience"/>
      <sheetName val="Retention"/>
      <sheetName val="Life Exhibit - Simple"/>
      <sheetName val="Life Exhibit - Detail"/>
      <sheetName val="Experience (1)"/>
      <sheetName val="Retention (1)"/>
      <sheetName val="Life Exhibit - Simple (1)"/>
      <sheetName val="Life Exhibit - Detail (1)"/>
      <sheetName val="Module1"/>
      <sheetName val="Module2"/>
      <sheetName val="Module3"/>
      <sheetName val="Aetna Medical Altern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arrie Reed" id="{557E245D-7760-460A-BE2F-F6CC0131EF8F}" userId="S::carrie.reed@aleragroup.com::f8e53ba9-4a40-4b05-a150-be0d6c36c651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6" dT="2024-03-07T22:43:29.09" personId="{557E245D-7760-460A-BE2F-F6CC0131EF8F}" id="{9211F919-1978-4541-8767-BC67D3EDD71C}">
    <text xml:space="preserve">Used a combination of Claros, last estimate and number of members over $10K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A4C15-71EF-4BBA-986B-89D1B5B16131}">
  <dimension ref="B2:T48"/>
  <sheetViews>
    <sheetView showGridLines="0" zoomScale="85" zoomScaleNormal="85" workbookViewId="0">
      <selection activeCell="B4" sqref="B4:M43"/>
    </sheetView>
  </sheetViews>
  <sheetFormatPr defaultColWidth="9.140625" defaultRowHeight="12.75"/>
  <cols>
    <col min="1" max="1" width="9.140625" style="2"/>
    <col min="2" max="2" width="32.28515625" style="2" bestFit="1" customWidth="1"/>
    <col min="3" max="3" width="9.140625" style="2" customWidth="1"/>
    <col min="4" max="4" width="18.28515625" style="2" customWidth="1"/>
    <col min="5" max="5" width="17.5703125" style="2" customWidth="1"/>
    <col min="6" max="7" width="33.140625" style="2" customWidth="1"/>
    <col min="8" max="8" width="9" style="2" customWidth="1"/>
    <col min="9" max="9" width="18.7109375" style="2" customWidth="1"/>
    <col min="10" max="10" width="17.140625" style="2" customWidth="1"/>
    <col min="11" max="13" width="33.140625" style="2" customWidth="1"/>
    <col min="14" max="14" width="9.140625" style="2"/>
    <col min="15" max="15" width="12" style="2" bestFit="1" customWidth="1"/>
    <col min="16" max="16" width="15" style="2" customWidth="1"/>
    <col min="17" max="16384" width="9.140625" style="2"/>
  </cols>
  <sheetData>
    <row r="2" spans="2:16">
      <c r="B2" s="158"/>
      <c r="D2" s="155" t="s">
        <v>70</v>
      </c>
    </row>
    <row r="3" spans="2:16">
      <c r="B3" s="157"/>
      <c r="D3" s="156" t="s">
        <v>69</v>
      </c>
    </row>
    <row r="4" spans="2:16" ht="13.5" thickBot="1">
      <c r="B4" s="157"/>
      <c r="I4" s="212" t="s">
        <v>84</v>
      </c>
      <c r="J4" s="212"/>
      <c r="K4" s="212"/>
      <c r="L4" s="212"/>
      <c r="M4" s="212"/>
    </row>
    <row r="5" spans="2:16" ht="42.75" customHeight="1" thickBot="1">
      <c r="B5" s="76" t="s">
        <v>25</v>
      </c>
      <c r="C5" s="86"/>
      <c r="D5" s="198" t="s">
        <v>58</v>
      </c>
      <c r="E5" s="226"/>
      <c r="F5" s="46" t="s">
        <v>53</v>
      </c>
      <c r="G5" s="46" t="s">
        <v>68</v>
      </c>
      <c r="H5" s="91"/>
      <c r="I5" s="172" t="s">
        <v>64</v>
      </c>
      <c r="J5" s="222"/>
      <c r="K5" s="47" t="s">
        <v>57</v>
      </c>
      <c r="L5" s="47" t="s">
        <v>59</v>
      </c>
      <c r="M5" s="52" t="s">
        <v>60</v>
      </c>
    </row>
    <row r="6" spans="2:16" ht="23.25" customHeight="1">
      <c r="B6" s="77" t="s">
        <v>0</v>
      </c>
      <c r="C6" s="22"/>
      <c r="D6" s="216"/>
      <c r="E6" s="217"/>
      <c r="F6" s="34"/>
      <c r="G6" s="34"/>
      <c r="H6" s="59"/>
      <c r="I6" s="216"/>
      <c r="J6" s="217"/>
      <c r="K6" s="34"/>
      <c r="L6" s="34"/>
      <c r="M6" s="45"/>
    </row>
    <row r="7" spans="2:16" ht="23.25" customHeight="1">
      <c r="B7" s="18" t="s">
        <v>1</v>
      </c>
      <c r="C7" s="23"/>
      <c r="D7" s="175">
        <v>0</v>
      </c>
      <c r="E7" s="219"/>
      <c r="F7" s="8">
        <v>250</v>
      </c>
      <c r="G7" s="8">
        <v>200</v>
      </c>
      <c r="H7" s="60"/>
      <c r="I7" s="181">
        <v>300</v>
      </c>
      <c r="J7" s="218"/>
      <c r="K7" s="8">
        <v>400</v>
      </c>
      <c r="L7" s="8">
        <v>400</v>
      </c>
      <c r="M7" s="30">
        <v>400</v>
      </c>
    </row>
    <row r="8" spans="2:16" ht="23.25" customHeight="1">
      <c r="B8" s="18" t="s">
        <v>2</v>
      </c>
      <c r="C8" s="23"/>
      <c r="D8" s="175">
        <v>0</v>
      </c>
      <c r="E8" s="219"/>
      <c r="F8" s="8">
        <v>750</v>
      </c>
      <c r="G8" s="8">
        <v>600</v>
      </c>
      <c r="H8" s="60"/>
      <c r="I8" s="181">
        <v>900</v>
      </c>
      <c r="J8" s="218"/>
      <c r="K8" s="8">
        <f>K7*3</f>
        <v>1200</v>
      </c>
      <c r="L8" s="8">
        <f>L7*3</f>
        <v>1200</v>
      </c>
      <c r="M8" s="30">
        <f>M7*3</f>
        <v>1200</v>
      </c>
    </row>
    <row r="9" spans="2:16" ht="23.25" customHeight="1">
      <c r="B9" s="17" t="s">
        <v>3</v>
      </c>
      <c r="C9" s="22"/>
      <c r="D9" s="179"/>
      <c r="E9" s="213"/>
      <c r="F9" s="4"/>
      <c r="G9" s="4"/>
      <c r="H9" s="59"/>
      <c r="I9" s="179"/>
      <c r="J9" s="213"/>
      <c r="K9" s="4"/>
      <c r="L9" s="4"/>
      <c r="M9" s="29"/>
    </row>
    <row r="10" spans="2:16" ht="23.25" customHeight="1">
      <c r="B10" s="18" t="s">
        <v>1</v>
      </c>
      <c r="C10" s="23"/>
      <c r="D10" s="177">
        <v>1500</v>
      </c>
      <c r="E10" s="215"/>
      <c r="F10" s="8">
        <v>2500</v>
      </c>
      <c r="G10" s="8">
        <v>2000</v>
      </c>
      <c r="H10" s="60"/>
      <c r="I10" s="181">
        <v>2300</v>
      </c>
      <c r="J10" s="218"/>
      <c r="K10" s="8">
        <v>2500</v>
      </c>
      <c r="L10" s="8">
        <v>2500</v>
      </c>
      <c r="M10" s="30">
        <v>2500</v>
      </c>
    </row>
    <row r="11" spans="2:16" ht="23.25" customHeight="1">
      <c r="B11" s="18" t="s">
        <v>4</v>
      </c>
      <c r="C11" s="23"/>
      <c r="D11" s="177">
        <v>3000</v>
      </c>
      <c r="E11" s="215"/>
      <c r="F11" s="8">
        <v>7500</v>
      </c>
      <c r="G11" s="8">
        <v>4000</v>
      </c>
      <c r="H11" s="60"/>
      <c r="I11" s="181">
        <v>6900</v>
      </c>
      <c r="J11" s="218"/>
      <c r="K11" s="8">
        <f>K10*3</f>
        <v>7500</v>
      </c>
      <c r="L11" s="8">
        <f>L10*3</f>
        <v>7500</v>
      </c>
      <c r="M11" s="30">
        <f>M10*3</f>
        <v>7500</v>
      </c>
    </row>
    <row r="12" spans="2:16" ht="23.25" customHeight="1">
      <c r="B12" s="17" t="s">
        <v>5</v>
      </c>
      <c r="C12" s="22"/>
      <c r="D12" s="179"/>
      <c r="E12" s="213"/>
      <c r="F12" s="4"/>
      <c r="G12" s="4"/>
      <c r="H12" s="59"/>
      <c r="I12" s="179"/>
      <c r="J12" s="213"/>
      <c r="K12" s="4"/>
      <c r="L12" s="4"/>
      <c r="M12" s="29"/>
    </row>
    <row r="13" spans="2:16" ht="23.25" customHeight="1">
      <c r="B13" s="19" t="s">
        <v>6</v>
      </c>
      <c r="C13" s="24"/>
      <c r="D13" s="186">
        <v>0</v>
      </c>
      <c r="E13" s="224"/>
      <c r="F13" s="6">
        <v>0</v>
      </c>
      <c r="G13" s="6">
        <v>0</v>
      </c>
      <c r="H13" s="61"/>
      <c r="I13" s="188">
        <v>0</v>
      </c>
      <c r="J13" s="223"/>
      <c r="K13" s="16">
        <v>0</v>
      </c>
      <c r="L13" s="16">
        <v>0</v>
      </c>
      <c r="M13" s="39">
        <v>0</v>
      </c>
    </row>
    <row r="14" spans="2:16" ht="23.25" customHeight="1">
      <c r="B14" s="19" t="s">
        <v>7</v>
      </c>
      <c r="C14" s="25"/>
      <c r="D14" s="177">
        <v>20</v>
      </c>
      <c r="E14" s="215"/>
      <c r="F14" s="11">
        <v>15</v>
      </c>
      <c r="G14" s="21">
        <v>20</v>
      </c>
      <c r="H14" s="62"/>
      <c r="I14" s="175">
        <v>20</v>
      </c>
      <c r="J14" s="219"/>
      <c r="K14" s="12">
        <v>20</v>
      </c>
      <c r="L14" s="21">
        <v>25</v>
      </c>
      <c r="M14" s="40">
        <v>30</v>
      </c>
    </row>
    <row r="15" spans="2:16" ht="23.25" customHeight="1">
      <c r="B15" s="19" t="s">
        <v>8</v>
      </c>
      <c r="C15" s="25"/>
      <c r="D15" s="177">
        <v>20</v>
      </c>
      <c r="E15" s="215"/>
      <c r="F15" s="21">
        <v>25</v>
      </c>
      <c r="G15" s="21">
        <v>20</v>
      </c>
      <c r="H15" s="62"/>
      <c r="I15" s="175">
        <v>20</v>
      </c>
      <c r="J15" s="219"/>
      <c r="K15" s="12">
        <v>20</v>
      </c>
      <c r="L15" s="21">
        <v>25</v>
      </c>
      <c r="M15" s="40">
        <v>30</v>
      </c>
    </row>
    <row r="16" spans="2:16" ht="23.25" customHeight="1">
      <c r="B16" s="19" t="s">
        <v>9</v>
      </c>
      <c r="C16" s="25"/>
      <c r="D16" s="177">
        <v>40</v>
      </c>
      <c r="E16" s="215"/>
      <c r="F16" s="11">
        <v>35</v>
      </c>
      <c r="G16" s="21">
        <v>40</v>
      </c>
      <c r="H16" s="62"/>
      <c r="I16" s="175">
        <v>20</v>
      </c>
      <c r="J16" s="219"/>
      <c r="K16" s="12">
        <v>20</v>
      </c>
      <c r="L16" s="21">
        <v>35</v>
      </c>
      <c r="M16" s="40">
        <v>40</v>
      </c>
      <c r="P16" s="2" t="s">
        <v>76</v>
      </c>
    </row>
    <row r="17" spans="2:20" ht="23.25" customHeight="1">
      <c r="B17" s="17" t="s">
        <v>10</v>
      </c>
      <c r="C17" s="22"/>
      <c r="D17" s="179"/>
      <c r="E17" s="213"/>
      <c r="F17" s="4"/>
      <c r="G17" s="4"/>
      <c r="H17" s="59"/>
      <c r="I17" s="179"/>
      <c r="J17" s="213"/>
      <c r="K17" s="4"/>
      <c r="L17" s="4"/>
      <c r="M17" s="29"/>
      <c r="O17" s="2" t="s">
        <v>73</v>
      </c>
      <c r="P17" s="2">
        <f>177*200</f>
        <v>35400</v>
      </c>
      <c r="Q17" s="160">
        <f>P17/J41</f>
        <v>3.4079927647889395E-3</v>
      </c>
    </row>
    <row r="18" spans="2:20" ht="23.25" customHeight="1">
      <c r="B18" s="19" t="s">
        <v>11</v>
      </c>
      <c r="C18" s="87"/>
      <c r="D18" s="184" t="s">
        <v>30</v>
      </c>
      <c r="E18" s="214"/>
      <c r="F18" s="13" t="s">
        <v>43</v>
      </c>
      <c r="G18" s="8" t="s">
        <v>67</v>
      </c>
      <c r="H18" s="63"/>
      <c r="I18" s="184">
        <v>0.2</v>
      </c>
      <c r="J18" s="214"/>
      <c r="K18" s="13">
        <v>0.2</v>
      </c>
      <c r="L18" s="13">
        <v>0.2</v>
      </c>
      <c r="M18" s="41">
        <v>0.2</v>
      </c>
      <c r="O18" s="2" t="s">
        <v>72</v>
      </c>
      <c r="Q18" s="159">
        <v>5.0000000000000001E-3</v>
      </c>
    </row>
    <row r="19" spans="2:20" ht="23.25" customHeight="1">
      <c r="B19" s="19" t="s">
        <v>12</v>
      </c>
      <c r="C19" s="87"/>
      <c r="D19" s="184" t="s">
        <v>30</v>
      </c>
      <c r="E19" s="214"/>
      <c r="F19" s="154" t="s">
        <v>26</v>
      </c>
      <c r="G19" s="8" t="s">
        <v>67</v>
      </c>
      <c r="H19" s="63"/>
      <c r="I19" s="184">
        <v>0.2</v>
      </c>
      <c r="J19" s="214"/>
      <c r="K19" s="13">
        <v>0.2</v>
      </c>
      <c r="L19" s="13">
        <v>0.2</v>
      </c>
      <c r="M19" s="41">
        <v>0.2</v>
      </c>
    </row>
    <row r="20" spans="2:20" ht="23.25" customHeight="1">
      <c r="B20" s="17" t="s">
        <v>13</v>
      </c>
      <c r="C20" s="22"/>
      <c r="D20" s="179"/>
      <c r="E20" s="213"/>
      <c r="F20" s="4"/>
      <c r="G20" s="4"/>
      <c r="H20" s="59"/>
      <c r="I20" s="179"/>
      <c r="J20" s="213"/>
      <c r="K20" s="4"/>
      <c r="L20" s="4"/>
      <c r="M20" s="29"/>
      <c r="P20" s="2" t="s">
        <v>51</v>
      </c>
      <c r="R20" s="92">
        <v>9.2999999999999999E-2</v>
      </c>
    </row>
    <row r="21" spans="2:20" ht="23.25" customHeight="1">
      <c r="B21" s="19" t="s">
        <v>14</v>
      </c>
      <c r="C21" s="23"/>
      <c r="D21" s="177">
        <v>75</v>
      </c>
      <c r="E21" s="215"/>
      <c r="F21" s="8" t="s">
        <v>31</v>
      </c>
      <c r="G21" s="8" t="s">
        <v>67</v>
      </c>
      <c r="H21" s="60"/>
      <c r="I21" s="190">
        <v>0.2</v>
      </c>
      <c r="J21" s="225"/>
      <c r="K21" s="15">
        <v>0.2</v>
      </c>
      <c r="L21" s="15">
        <v>0.2</v>
      </c>
      <c r="M21" s="42">
        <v>0.2</v>
      </c>
      <c r="R21" s="92"/>
    </row>
    <row r="22" spans="2:20" ht="23.25" customHeight="1">
      <c r="B22" s="19" t="s">
        <v>15</v>
      </c>
      <c r="C22" s="23"/>
      <c r="D22" s="177">
        <v>100</v>
      </c>
      <c r="E22" s="215"/>
      <c r="F22" s="8" t="s">
        <v>31</v>
      </c>
      <c r="G22" s="8">
        <v>200</v>
      </c>
      <c r="H22" s="60"/>
      <c r="I22" s="181" t="s">
        <v>39</v>
      </c>
      <c r="J22" s="218"/>
      <c r="K22" s="10" t="s">
        <v>39</v>
      </c>
      <c r="L22" s="10" t="s">
        <v>39</v>
      </c>
      <c r="M22" s="43" t="s">
        <v>39</v>
      </c>
      <c r="R22" s="2" t="s">
        <v>48</v>
      </c>
      <c r="S22" s="2" t="s">
        <v>49</v>
      </c>
      <c r="T22" s="2" t="s">
        <v>71</v>
      </c>
    </row>
    <row r="23" spans="2:20" ht="33" customHeight="1">
      <c r="B23" s="19" t="s">
        <v>16</v>
      </c>
      <c r="C23" s="87"/>
      <c r="D23" s="186" t="s">
        <v>37</v>
      </c>
      <c r="E23" s="224"/>
      <c r="F23" s="8" t="s">
        <v>31</v>
      </c>
      <c r="G23" s="8" t="s">
        <v>67</v>
      </c>
      <c r="H23" s="63"/>
      <c r="I23" s="186">
        <v>0.2</v>
      </c>
      <c r="J23" s="224"/>
      <c r="K23" s="14">
        <v>0.2</v>
      </c>
      <c r="L23" s="14">
        <v>0.2</v>
      </c>
      <c r="M23" s="44">
        <v>0.2</v>
      </c>
      <c r="P23" s="166" t="s">
        <v>74</v>
      </c>
      <c r="R23" s="92"/>
      <c r="S23" s="163"/>
      <c r="T23" s="92"/>
    </row>
    <row r="24" spans="2:20" ht="23.25" customHeight="1">
      <c r="B24" s="17" t="s">
        <v>17</v>
      </c>
      <c r="C24" s="22"/>
      <c r="D24" s="179"/>
      <c r="E24" s="213"/>
      <c r="F24" s="4"/>
      <c r="G24" s="4"/>
      <c r="H24" s="59"/>
      <c r="I24" s="179"/>
      <c r="J24" s="213"/>
      <c r="K24" s="4"/>
      <c r="L24" s="4"/>
      <c r="M24" s="29"/>
      <c r="P24" s="166" t="s">
        <v>75</v>
      </c>
      <c r="R24" s="92"/>
      <c r="S24" s="93"/>
      <c r="T24" s="161"/>
    </row>
    <row r="25" spans="2:20" ht="23.25" customHeight="1">
      <c r="B25" s="19" t="s">
        <v>18</v>
      </c>
      <c r="C25" s="87"/>
      <c r="D25" s="177">
        <v>50</v>
      </c>
      <c r="E25" s="215"/>
      <c r="F25" s="8" t="s">
        <v>31</v>
      </c>
      <c r="G25" s="8" t="s">
        <v>67</v>
      </c>
      <c r="H25" s="63"/>
      <c r="I25" s="184">
        <v>0.2</v>
      </c>
      <c r="J25" s="214"/>
      <c r="K25" s="13">
        <v>0.2</v>
      </c>
      <c r="L25" s="13">
        <v>0.2</v>
      </c>
      <c r="M25" s="41">
        <v>0.2</v>
      </c>
      <c r="P25" s="93">
        <v>400</v>
      </c>
      <c r="R25" s="161"/>
      <c r="S25" s="164"/>
      <c r="T25" s="161"/>
    </row>
    <row r="26" spans="2:20" ht="23.25" customHeight="1">
      <c r="B26" s="19" t="s">
        <v>19</v>
      </c>
      <c r="C26" s="87"/>
      <c r="D26" s="186">
        <v>0.2</v>
      </c>
      <c r="E26" s="224"/>
      <c r="F26" s="8" t="s">
        <v>31</v>
      </c>
      <c r="G26" s="8" t="s">
        <v>67</v>
      </c>
      <c r="H26" s="63"/>
      <c r="I26" s="184">
        <v>0.2</v>
      </c>
      <c r="J26" s="214"/>
      <c r="K26" s="13">
        <v>0.2</v>
      </c>
      <c r="L26" s="13">
        <v>0.2</v>
      </c>
      <c r="M26" s="41">
        <v>0.2</v>
      </c>
      <c r="P26" s="93">
        <v>2500</v>
      </c>
      <c r="R26" s="162"/>
      <c r="S26" s="165"/>
      <c r="T26" s="162"/>
    </row>
    <row r="27" spans="2:20" ht="23.25" customHeight="1">
      <c r="B27" s="17" t="s">
        <v>20</v>
      </c>
      <c r="C27" s="22"/>
      <c r="D27" s="179"/>
      <c r="E27" s="213"/>
      <c r="F27" s="4"/>
      <c r="G27" s="4"/>
      <c r="H27" s="59"/>
      <c r="I27" s="179"/>
      <c r="J27" s="213"/>
      <c r="K27" s="4"/>
      <c r="L27" s="4"/>
      <c r="M27" s="29"/>
      <c r="P27" s="94" t="s">
        <v>50</v>
      </c>
      <c r="Q27" s="94"/>
      <c r="R27" s="95">
        <v>-0.02</v>
      </c>
      <c r="S27" s="95">
        <v>-2.1999999999999999E-2</v>
      </c>
      <c r="T27" s="95">
        <v>-2.3E-2</v>
      </c>
    </row>
    <row r="28" spans="2:20" ht="25.9" customHeight="1">
      <c r="B28" s="19" t="s">
        <v>21</v>
      </c>
      <c r="C28" s="25"/>
      <c r="D28" s="177" t="s">
        <v>38</v>
      </c>
      <c r="E28" s="215"/>
      <c r="F28" s="7" t="s">
        <v>46</v>
      </c>
      <c r="G28" s="7" t="s">
        <v>46</v>
      </c>
      <c r="H28" s="62"/>
      <c r="I28" s="177" t="s">
        <v>40</v>
      </c>
      <c r="J28" s="215"/>
      <c r="K28" s="7" t="s">
        <v>40</v>
      </c>
      <c r="L28" s="7" t="s">
        <v>40</v>
      </c>
      <c r="M28" s="31" t="s">
        <v>40</v>
      </c>
    </row>
    <row r="29" spans="2:20" ht="27.75" customHeight="1">
      <c r="B29" s="19" t="s">
        <v>22</v>
      </c>
      <c r="C29" s="25"/>
      <c r="D29" s="177" t="s">
        <v>38</v>
      </c>
      <c r="E29" s="215"/>
      <c r="F29" s="7" t="s">
        <v>46</v>
      </c>
      <c r="G29" s="7" t="s">
        <v>46</v>
      </c>
      <c r="H29" s="62"/>
      <c r="I29" s="177" t="s">
        <v>40</v>
      </c>
      <c r="J29" s="215"/>
      <c r="K29" s="7" t="s">
        <v>40</v>
      </c>
      <c r="L29" s="7" t="s">
        <v>40</v>
      </c>
      <c r="M29" s="31" t="s">
        <v>40</v>
      </c>
      <c r="P29" s="92" t="s">
        <v>83</v>
      </c>
      <c r="Q29" s="2">
        <v>-2.25</v>
      </c>
      <c r="R29" s="92"/>
      <c r="T29" s="92"/>
    </row>
    <row r="30" spans="2:20" ht="30" customHeight="1">
      <c r="B30" s="19" t="s">
        <v>27</v>
      </c>
      <c r="C30" s="25"/>
      <c r="D30" s="177" t="s">
        <v>47</v>
      </c>
      <c r="E30" s="215"/>
      <c r="F30" s="7" t="s">
        <v>47</v>
      </c>
      <c r="G30" s="7" t="s">
        <v>47</v>
      </c>
      <c r="H30" s="62"/>
      <c r="I30" s="177" t="s">
        <v>40</v>
      </c>
      <c r="J30" s="215"/>
      <c r="K30" s="7" t="s">
        <v>40</v>
      </c>
      <c r="L30" s="7" t="s">
        <v>40</v>
      </c>
      <c r="M30" s="31" t="s">
        <v>40</v>
      </c>
    </row>
    <row r="31" spans="2:20" ht="23.25" customHeight="1">
      <c r="B31" s="78" t="s">
        <v>23</v>
      </c>
      <c r="C31" s="22"/>
      <c r="D31" s="179"/>
      <c r="E31" s="213"/>
      <c r="F31" s="33"/>
      <c r="G31" s="33"/>
      <c r="H31" s="59"/>
      <c r="I31" s="179"/>
      <c r="J31" s="213"/>
      <c r="K31" s="33"/>
      <c r="L31" s="33"/>
      <c r="M31" s="32"/>
    </row>
    <row r="32" spans="2:20" ht="23.25" customHeight="1">
      <c r="B32" s="79" t="s">
        <v>28</v>
      </c>
      <c r="C32" s="7"/>
      <c r="D32" s="177">
        <v>15</v>
      </c>
      <c r="E32" s="215"/>
      <c r="F32" s="7">
        <v>15</v>
      </c>
      <c r="G32" s="7">
        <v>15</v>
      </c>
      <c r="H32" s="48"/>
      <c r="I32" s="177">
        <v>10</v>
      </c>
      <c r="J32" s="215"/>
      <c r="K32" s="7">
        <v>10</v>
      </c>
      <c r="L32" s="7">
        <v>10</v>
      </c>
      <c r="M32" s="31">
        <v>10</v>
      </c>
      <c r="P32" s="94"/>
      <c r="Q32" s="94"/>
      <c r="R32" s="139"/>
    </row>
    <row r="33" spans="2:18" ht="23.25" customHeight="1">
      <c r="B33" s="79" t="s">
        <v>29</v>
      </c>
      <c r="C33" s="7"/>
      <c r="D33" s="175">
        <v>30</v>
      </c>
      <c r="E33" s="219"/>
      <c r="F33" s="12">
        <v>30</v>
      </c>
      <c r="G33" s="12">
        <v>30</v>
      </c>
      <c r="H33" s="48"/>
      <c r="I33" s="175">
        <v>30</v>
      </c>
      <c r="J33" s="219"/>
      <c r="K33" s="12">
        <v>30</v>
      </c>
      <c r="L33" s="12">
        <v>30</v>
      </c>
      <c r="M33" s="71">
        <v>30</v>
      </c>
    </row>
    <row r="34" spans="2:18" ht="23.25" customHeight="1" thickBot="1">
      <c r="B34" s="80" t="s">
        <v>24</v>
      </c>
      <c r="C34" s="66"/>
      <c r="D34" s="220" t="s">
        <v>41</v>
      </c>
      <c r="E34" s="221"/>
      <c r="F34" s="55" t="s">
        <v>41</v>
      </c>
      <c r="G34" s="55" t="s">
        <v>41</v>
      </c>
      <c r="H34" s="64"/>
      <c r="I34" s="220" t="s">
        <v>41</v>
      </c>
      <c r="J34" s="221"/>
      <c r="K34" s="55" t="s">
        <v>41</v>
      </c>
      <c r="L34" s="55" t="s">
        <v>41</v>
      </c>
      <c r="M34" s="72" t="s">
        <v>41</v>
      </c>
    </row>
    <row r="35" spans="2:18" ht="23.25" customHeight="1" thickBot="1">
      <c r="B35" s="81"/>
      <c r="C35" s="38" t="s">
        <v>54</v>
      </c>
      <c r="D35" s="144">
        <v>2023</v>
      </c>
      <c r="E35" s="149">
        <v>2024</v>
      </c>
      <c r="F35" s="150" t="s">
        <v>52</v>
      </c>
      <c r="G35" s="150" t="s">
        <v>56</v>
      </c>
      <c r="H35" s="65" t="s">
        <v>55</v>
      </c>
      <c r="I35" s="140">
        <v>2023</v>
      </c>
      <c r="J35" s="141">
        <v>2024</v>
      </c>
      <c r="K35" s="142" t="s">
        <v>52</v>
      </c>
      <c r="L35" s="142" t="s">
        <v>56</v>
      </c>
      <c r="M35" s="143" t="s">
        <v>61</v>
      </c>
    </row>
    <row r="36" spans="2:18">
      <c r="B36" s="96" t="s">
        <v>32</v>
      </c>
      <c r="C36" s="114">
        <f>SUM(C45+D45)</f>
        <v>82</v>
      </c>
      <c r="D36" s="115">
        <v>731.1</v>
      </c>
      <c r="E36" s="49">
        <v>862.83</v>
      </c>
      <c r="F36" s="116">
        <v>808.47</v>
      </c>
      <c r="G36" s="116">
        <v>814.39</v>
      </c>
      <c r="H36" s="117">
        <v>120</v>
      </c>
      <c r="I36" s="115">
        <v>874.97</v>
      </c>
      <c r="J36" s="170">
        <f>SUM(I36*1.0705)</f>
        <v>936.65538500000002</v>
      </c>
      <c r="K36" s="56">
        <f>SUM(J36*(1+$R$27))</f>
        <v>917.92227730000002</v>
      </c>
      <c r="L36" s="56">
        <f>SUM(J36*(1+$S$27))</f>
        <v>916.04896653000003</v>
      </c>
      <c r="M36" s="56">
        <f>SUM(J36*(1+$T$27))</f>
        <v>915.11231114500004</v>
      </c>
    </row>
    <row r="37" spans="2:18">
      <c r="B37" s="97" t="s">
        <v>33</v>
      </c>
      <c r="C37" s="114">
        <f t="shared" ref="C37:C39" si="0">SUM(C46+D46)</f>
        <v>56</v>
      </c>
      <c r="D37" s="26">
        <v>1462.28</v>
      </c>
      <c r="E37" s="50">
        <v>1725.74</v>
      </c>
      <c r="F37" s="112">
        <v>1617.02</v>
      </c>
      <c r="G37" s="112">
        <v>1628.86</v>
      </c>
      <c r="H37" s="108">
        <v>98</v>
      </c>
      <c r="I37" s="26">
        <v>1838.61</v>
      </c>
      <c r="J37" s="170">
        <f t="shared" ref="J37:J39" si="1">SUM(I37*1.0705)</f>
        <v>1968.2320049999998</v>
      </c>
      <c r="K37" s="56">
        <f t="shared" ref="K37:K39" si="2">SUM(J37*(1+$R$27))</f>
        <v>1928.8673648999998</v>
      </c>
      <c r="L37" s="56">
        <f t="shared" ref="L37:L39" si="3">SUM(J37*(1+$S$27))</f>
        <v>1924.9309008899997</v>
      </c>
      <c r="M37" s="56">
        <f t="shared" ref="M37:M39" si="4">SUM(J37*(1+$T$27))</f>
        <v>1922.9626688849999</v>
      </c>
      <c r="O37" s="102"/>
    </row>
    <row r="38" spans="2:18">
      <c r="B38" s="97" t="s">
        <v>34</v>
      </c>
      <c r="C38" s="114">
        <f t="shared" si="0"/>
        <v>29</v>
      </c>
      <c r="D38" s="26">
        <v>1316.13</v>
      </c>
      <c r="E38" s="50">
        <v>1553.26</v>
      </c>
      <c r="F38" s="112">
        <v>1455.41</v>
      </c>
      <c r="G38" s="112">
        <v>1466.06</v>
      </c>
      <c r="H38" s="108">
        <v>26</v>
      </c>
      <c r="I38" s="26">
        <v>1576.05</v>
      </c>
      <c r="J38" s="170">
        <f t="shared" si="1"/>
        <v>1687.161525</v>
      </c>
      <c r="K38" s="56">
        <f t="shared" si="2"/>
        <v>1653.4182945</v>
      </c>
      <c r="L38" s="56">
        <f t="shared" si="3"/>
        <v>1650.0439714499998</v>
      </c>
      <c r="M38" s="56">
        <f t="shared" si="4"/>
        <v>1648.3568099249999</v>
      </c>
      <c r="O38" s="102"/>
      <c r="R38" s="92"/>
    </row>
    <row r="39" spans="2:18">
      <c r="B39" s="97" t="s">
        <v>35</v>
      </c>
      <c r="C39" s="114">
        <f t="shared" si="0"/>
        <v>89</v>
      </c>
      <c r="D39" s="26">
        <v>2193.75</v>
      </c>
      <c r="E39" s="50">
        <v>2588.9899999999998</v>
      </c>
      <c r="F39" s="112">
        <v>2425.89</v>
      </c>
      <c r="G39" s="112">
        <v>2443.65</v>
      </c>
      <c r="H39" s="109">
        <v>190</v>
      </c>
      <c r="I39" s="26">
        <v>2539.1999999999998</v>
      </c>
      <c r="J39" s="170">
        <f t="shared" si="1"/>
        <v>2718.2136</v>
      </c>
      <c r="K39" s="56">
        <f t="shared" si="2"/>
        <v>2663.8493279999998</v>
      </c>
      <c r="L39" s="56">
        <f t="shared" si="3"/>
        <v>2658.4129008</v>
      </c>
      <c r="M39" s="56">
        <f t="shared" si="4"/>
        <v>2655.6946871999999</v>
      </c>
      <c r="R39" s="92"/>
    </row>
    <row r="40" spans="2:18">
      <c r="B40" s="97"/>
      <c r="C40" s="98">
        <f>SUM(C36:C39)</f>
        <v>256</v>
      </c>
      <c r="D40" s="26"/>
      <c r="E40" s="50"/>
      <c r="F40" s="112"/>
      <c r="G40" s="112"/>
      <c r="H40" s="109">
        <f>SUM(H36:H39)</f>
        <v>434</v>
      </c>
      <c r="I40" s="26"/>
      <c r="J40" s="50"/>
      <c r="K40" s="57"/>
      <c r="L40" s="57"/>
      <c r="M40" s="53"/>
    </row>
    <row r="41" spans="2:18">
      <c r="B41" s="104" t="s">
        <v>36</v>
      </c>
      <c r="C41" s="106"/>
      <c r="D41" s="105">
        <f>((C36*D36)+(C37*D37)+(C38*D38)+(C39*D39))*12</f>
        <v>4502992.8000000007</v>
      </c>
      <c r="E41" s="103">
        <f>((C36*E36)+(C37*E37)+(C38*E38)+(C39*E39))*12</f>
        <v>5314297.8000000007</v>
      </c>
      <c r="F41" s="113">
        <f>((C36*F36)+(C37*F37)+(C38*F38)+(C39*F39))*12</f>
        <v>4979505.12</v>
      </c>
      <c r="G41" s="113">
        <f>((C36*G36)+(C37*G37)+(C38*G38)+(C39*G39))*12</f>
        <v>5015960.76</v>
      </c>
      <c r="H41" s="110"/>
      <c r="I41" s="105">
        <f>((H36*I36)+(H37*I37)+(H38*I38)+(H39*I39))*12</f>
        <v>9703265.7599999998</v>
      </c>
      <c r="J41" s="103">
        <f>((H36*J36)+(H37*J37)+(H38*J38)+(H39*J39))*12</f>
        <v>10387345.99608</v>
      </c>
      <c r="K41" s="103">
        <f>((H36*K36)+(H37*K37)+(H38*K38)+(H39*K39))*12</f>
        <v>10179599.076158399</v>
      </c>
      <c r="L41" s="113">
        <f>((H36*L36)+(H37*L37)+(H38*L38)+(H39*L39))*12</f>
        <v>10158824.384166239</v>
      </c>
      <c r="M41" s="111">
        <f>SUMPRODUCT(H36:H39,M36:M39)*12</f>
        <v>10148437.038170159</v>
      </c>
    </row>
    <row r="42" spans="2:18">
      <c r="B42" s="84" t="s">
        <v>81</v>
      </c>
      <c r="C42" s="106"/>
      <c r="D42" s="100"/>
      <c r="E42" s="51">
        <f>E41-D41</f>
        <v>811305</v>
      </c>
      <c r="F42" s="58">
        <f>F41-D41</f>
        <v>476512.31999999937</v>
      </c>
      <c r="G42" s="58">
        <f>G41-D41</f>
        <v>512967.95999999903</v>
      </c>
      <c r="H42" s="110"/>
      <c r="I42" s="100"/>
      <c r="J42" s="51">
        <f>J41-I41</f>
        <v>684080.23608000018</v>
      </c>
      <c r="K42" s="58">
        <f>K41-J41</f>
        <v>-207746.91992160119</v>
      </c>
      <c r="L42" s="58">
        <f>L41-J41</f>
        <v>-228521.61191376112</v>
      </c>
      <c r="M42" s="54">
        <f>M41-J41</f>
        <v>-238908.95790984109</v>
      </c>
    </row>
    <row r="43" spans="2:18" ht="13.5" thickBot="1">
      <c r="B43" s="85" t="s">
        <v>82</v>
      </c>
      <c r="C43" s="107"/>
      <c r="D43" s="101"/>
      <c r="E43" s="134">
        <f>E41/D41-1</f>
        <v>0.18017017482239805</v>
      </c>
      <c r="F43" s="135">
        <f>SUM(F41/E41)-1</f>
        <v>-6.2998479309910094E-2</v>
      </c>
      <c r="G43" s="135">
        <f>SUM(G41/E41)-1</f>
        <v>-5.6138562652623847E-2</v>
      </c>
      <c r="H43" s="136"/>
      <c r="I43" s="137"/>
      <c r="J43" s="134">
        <f>J41/I41-1</f>
        <v>7.0500000000000007E-2</v>
      </c>
      <c r="K43" s="135">
        <f>K41/J41-1</f>
        <v>-2.0000000000000129E-2</v>
      </c>
      <c r="L43" s="135">
        <f>L41/J41-1</f>
        <v>-2.2000000000000131E-2</v>
      </c>
      <c r="M43" s="138">
        <f>M41/J41-1</f>
        <v>-2.3000000000000131E-2</v>
      </c>
    </row>
    <row r="44" spans="2:18">
      <c r="C44" s="151" t="s">
        <v>65</v>
      </c>
      <c r="D44" s="151" t="s">
        <v>66</v>
      </c>
      <c r="K44" s="20"/>
      <c r="L44" s="20"/>
      <c r="M44" s="20"/>
    </row>
    <row r="45" spans="2:18">
      <c r="C45" s="152">
        <v>53</v>
      </c>
      <c r="D45" s="151">
        <v>29</v>
      </c>
      <c r="J45" s="2" t="s">
        <v>85</v>
      </c>
    </row>
    <row r="46" spans="2:18">
      <c r="C46" s="152">
        <v>45</v>
      </c>
      <c r="D46" s="151">
        <v>11</v>
      </c>
      <c r="G46" s="167">
        <f>SUM(E43-F43)</f>
        <v>0.24316865413230815</v>
      </c>
      <c r="K46" s="2">
        <v>7.2</v>
      </c>
    </row>
    <row r="47" spans="2:18">
      <c r="C47" s="152">
        <v>19</v>
      </c>
      <c r="D47" s="151">
        <v>10</v>
      </c>
      <c r="G47" s="167">
        <f>SUM(E43-G43)</f>
        <v>0.2363087374750219</v>
      </c>
      <c r="J47" s="2">
        <f>9.3-2.25</f>
        <v>7.0500000000000007</v>
      </c>
    </row>
    <row r="48" spans="2:18">
      <c r="C48" s="153">
        <v>74</v>
      </c>
      <c r="D48" s="151">
        <v>15</v>
      </c>
    </row>
  </sheetData>
  <mergeCells count="61">
    <mergeCell ref="I4:M4"/>
    <mergeCell ref="D5:E5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7:E7"/>
    <mergeCell ref="D6:E6"/>
    <mergeCell ref="D11:E11"/>
    <mergeCell ref="D10:E10"/>
    <mergeCell ref="D9:E9"/>
    <mergeCell ref="D8:E8"/>
    <mergeCell ref="D34:E34"/>
    <mergeCell ref="D33:E33"/>
    <mergeCell ref="D32:E32"/>
    <mergeCell ref="D31:E31"/>
    <mergeCell ref="D30:E30"/>
    <mergeCell ref="D29:E29"/>
    <mergeCell ref="D28:E28"/>
    <mergeCell ref="D27:E27"/>
    <mergeCell ref="D13:E13"/>
    <mergeCell ref="D12:E12"/>
    <mergeCell ref="D26:E26"/>
    <mergeCell ref="D25:E25"/>
    <mergeCell ref="D24:E24"/>
    <mergeCell ref="D23:E23"/>
    <mergeCell ref="I11:J11"/>
    <mergeCell ref="I10:J10"/>
    <mergeCell ref="I21:J21"/>
    <mergeCell ref="I20:J20"/>
    <mergeCell ref="I19:J19"/>
    <mergeCell ref="I18:J18"/>
    <mergeCell ref="I17:J17"/>
    <mergeCell ref="I16:J16"/>
    <mergeCell ref="I23:J23"/>
    <mergeCell ref="I15:J15"/>
    <mergeCell ref="I14:J14"/>
    <mergeCell ref="I13:J13"/>
    <mergeCell ref="I12:J12"/>
    <mergeCell ref="I22:J22"/>
    <mergeCell ref="I5:J5"/>
    <mergeCell ref="I34:J34"/>
    <mergeCell ref="I33:J33"/>
    <mergeCell ref="I32:J32"/>
    <mergeCell ref="I31:J31"/>
    <mergeCell ref="I30:J30"/>
    <mergeCell ref="I29:J29"/>
    <mergeCell ref="I9:J9"/>
    <mergeCell ref="I8:J8"/>
    <mergeCell ref="I7:J7"/>
    <mergeCell ref="I6:J6"/>
    <mergeCell ref="I28:J28"/>
    <mergeCell ref="I27:J27"/>
    <mergeCell ref="I26:J26"/>
    <mergeCell ref="I25:J25"/>
    <mergeCell ref="I24:J24"/>
  </mergeCells>
  <phoneticPr fontId="8" type="noConversion"/>
  <pageMargins left="0.25" right="0.25" top="0.75" bottom="0.75" header="0.3" footer="0.3"/>
  <pageSetup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ED496-26C4-48A5-9F7E-8FB0819101BF}">
  <dimension ref="A3:R46"/>
  <sheetViews>
    <sheetView showGridLines="0" tabSelected="1" zoomScale="85" zoomScaleNormal="85" workbookViewId="0">
      <selection activeCell="A3" sqref="A3:K42"/>
    </sheetView>
  </sheetViews>
  <sheetFormatPr defaultColWidth="9.140625" defaultRowHeight="12.75"/>
  <cols>
    <col min="1" max="1" width="32.28515625" style="1" bestFit="1" customWidth="1"/>
    <col min="2" max="2" width="11.7109375" style="1" customWidth="1"/>
    <col min="3" max="3" width="18.28515625" style="1" customWidth="1"/>
    <col min="4" max="4" width="17.5703125" style="1" customWidth="1"/>
    <col min="5" max="5" width="33.140625" style="1" customWidth="1"/>
    <col min="6" max="6" width="12" style="1" customWidth="1"/>
    <col min="7" max="7" width="20.140625" style="1" customWidth="1"/>
    <col min="8" max="8" width="17.140625" style="1" customWidth="1"/>
    <col min="9" max="9" width="30.42578125" style="1" customWidth="1"/>
    <col min="10" max="11" width="33.140625" style="1" customWidth="1"/>
    <col min="12" max="12" width="9.140625" style="1"/>
    <col min="13" max="13" width="12" style="1" bestFit="1" customWidth="1"/>
    <col min="14" max="14" width="15" style="1" customWidth="1"/>
    <col min="15" max="16384" width="9.140625" style="1"/>
  </cols>
  <sheetData>
    <row r="3" spans="1:11" ht="13.5" thickBot="1">
      <c r="A3" s="3"/>
      <c r="B3" s="2"/>
      <c r="C3" s="2"/>
      <c r="D3" s="2"/>
      <c r="E3" s="2"/>
      <c r="F3" s="2"/>
      <c r="G3" s="212" t="s">
        <v>84</v>
      </c>
      <c r="H3" s="212"/>
      <c r="I3" s="212"/>
      <c r="J3" s="212"/>
      <c r="K3" s="212"/>
    </row>
    <row r="4" spans="1:11" ht="42.75" customHeight="1" thickBot="1">
      <c r="A4" s="76" t="s">
        <v>25</v>
      </c>
      <c r="B4" s="86"/>
      <c r="C4" s="199" t="s">
        <v>58</v>
      </c>
      <c r="D4" s="199"/>
      <c r="E4" s="37" t="s">
        <v>77</v>
      </c>
      <c r="F4" s="86"/>
      <c r="G4" s="172" t="s">
        <v>64</v>
      </c>
      <c r="H4" s="173"/>
      <c r="I4" s="47" t="s">
        <v>78</v>
      </c>
      <c r="J4" s="47" t="s">
        <v>79</v>
      </c>
      <c r="K4" s="52" t="s">
        <v>80</v>
      </c>
    </row>
    <row r="5" spans="1:11" ht="23.25" customHeight="1">
      <c r="A5" s="77" t="s">
        <v>0</v>
      </c>
      <c r="B5" s="22"/>
      <c r="C5" s="211"/>
      <c r="D5" s="201"/>
      <c r="E5" s="67"/>
      <c r="F5" s="22"/>
      <c r="G5" s="183"/>
      <c r="H5" s="183"/>
      <c r="I5" s="34"/>
      <c r="J5" s="34"/>
      <c r="K5" s="45"/>
    </row>
    <row r="6" spans="1:11" ht="23.25" customHeight="1">
      <c r="A6" s="18" t="s">
        <v>1</v>
      </c>
      <c r="B6" s="23"/>
      <c r="C6" s="203">
        <v>0</v>
      </c>
      <c r="D6" s="196"/>
      <c r="E6" s="129">
        <v>500</v>
      </c>
      <c r="F6" s="23"/>
      <c r="G6" s="182">
        <v>300</v>
      </c>
      <c r="H6" s="182"/>
      <c r="I6" s="8">
        <v>500</v>
      </c>
      <c r="J6" s="8">
        <v>500</v>
      </c>
      <c r="K6" s="30">
        <v>500</v>
      </c>
    </row>
    <row r="7" spans="1:11" ht="23.25" customHeight="1">
      <c r="A7" s="18" t="s">
        <v>2</v>
      </c>
      <c r="B7" s="23"/>
      <c r="C7" s="203">
        <v>0</v>
      </c>
      <c r="D7" s="196"/>
      <c r="E7" s="129">
        <v>1500</v>
      </c>
      <c r="F7" s="23"/>
      <c r="G7" s="182">
        <v>900</v>
      </c>
      <c r="H7" s="182"/>
      <c r="I7" s="8">
        <f>I6*3</f>
        <v>1500</v>
      </c>
      <c r="J7" s="8">
        <f>J6*3</f>
        <v>1500</v>
      </c>
      <c r="K7" s="30">
        <f>K6*3</f>
        <v>1500</v>
      </c>
    </row>
    <row r="8" spans="1:11" ht="23.25" customHeight="1">
      <c r="A8" s="17" t="s">
        <v>3</v>
      </c>
      <c r="B8" s="22"/>
      <c r="C8" s="207"/>
      <c r="D8" s="193"/>
      <c r="E8" s="68"/>
      <c r="F8" s="22"/>
      <c r="G8" s="180"/>
      <c r="H8" s="180"/>
      <c r="I8" s="4"/>
      <c r="J8" s="4"/>
      <c r="K8" s="29"/>
    </row>
    <row r="9" spans="1:11" ht="23.25" customHeight="1">
      <c r="A9" s="18" t="s">
        <v>1</v>
      </c>
      <c r="B9" s="23"/>
      <c r="C9" s="202">
        <v>1500</v>
      </c>
      <c r="D9" s="192"/>
      <c r="E9" s="130">
        <v>3000</v>
      </c>
      <c r="F9" s="23"/>
      <c r="G9" s="182">
        <v>2300</v>
      </c>
      <c r="H9" s="182"/>
      <c r="I9" s="8">
        <v>2600</v>
      </c>
      <c r="J9" s="8">
        <v>2600</v>
      </c>
      <c r="K9" s="30">
        <v>2600</v>
      </c>
    </row>
    <row r="10" spans="1:11" ht="23.25" customHeight="1">
      <c r="A10" s="18" t="s">
        <v>4</v>
      </c>
      <c r="B10" s="23"/>
      <c r="C10" s="202">
        <v>3000</v>
      </c>
      <c r="D10" s="192"/>
      <c r="E10" s="130">
        <v>6000</v>
      </c>
      <c r="F10" s="23"/>
      <c r="G10" s="182">
        <v>6900</v>
      </c>
      <c r="H10" s="182"/>
      <c r="I10" s="8">
        <f>I9*3</f>
        <v>7800</v>
      </c>
      <c r="J10" s="8">
        <f>J9*3</f>
        <v>7800</v>
      </c>
      <c r="K10" s="30">
        <f>K9*3</f>
        <v>7800</v>
      </c>
    </row>
    <row r="11" spans="1:11" ht="23.25" customHeight="1">
      <c r="A11" s="17" t="s">
        <v>5</v>
      </c>
      <c r="B11" s="22"/>
      <c r="C11" s="207"/>
      <c r="D11" s="193"/>
      <c r="E11" s="68"/>
      <c r="F11" s="22"/>
      <c r="G11" s="180"/>
      <c r="H11" s="180"/>
      <c r="I11" s="4"/>
      <c r="J11" s="4"/>
      <c r="K11" s="29"/>
    </row>
    <row r="12" spans="1:11" ht="23.25" customHeight="1">
      <c r="A12" s="19" t="s">
        <v>6</v>
      </c>
      <c r="B12" s="24"/>
      <c r="C12" s="209">
        <v>0</v>
      </c>
      <c r="D12" s="210"/>
      <c r="E12" s="133">
        <v>0</v>
      </c>
      <c r="F12" s="24"/>
      <c r="G12" s="189">
        <v>0</v>
      </c>
      <c r="H12" s="189"/>
      <c r="I12" s="16">
        <v>0</v>
      </c>
      <c r="J12" s="16">
        <v>0</v>
      </c>
      <c r="K12" s="39">
        <v>0</v>
      </c>
    </row>
    <row r="13" spans="1:11" ht="23.25" customHeight="1">
      <c r="A13" s="19" t="s">
        <v>7</v>
      </c>
      <c r="B13" s="25"/>
      <c r="C13" s="202">
        <v>20</v>
      </c>
      <c r="D13" s="192"/>
      <c r="E13" s="9">
        <v>20</v>
      </c>
      <c r="F13" s="25"/>
      <c r="G13" s="176">
        <v>20</v>
      </c>
      <c r="H13" s="176"/>
      <c r="I13" s="12">
        <v>20</v>
      </c>
      <c r="J13" s="21">
        <v>25</v>
      </c>
      <c r="K13" s="40">
        <v>30</v>
      </c>
    </row>
    <row r="14" spans="1:11" ht="23.25" customHeight="1">
      <c r="A14" s="19" t="s">
        <v>8</v>
      </c>
      <c r="B14" s="25"/>
      <c r="C14" s="202">
        <v>20</v>
      </c>
      <c r="D14" s="192"/>
      <c r="E14" s="9">
        <v>30</v>
      </c>
      <c r="F14" s="25"/>
      <c r="G14" s="176">
        <v>20</v>
      </c>
      <c r="H14" s="176"/>
      <c r="I14" s="12">
        <v>20</v>
      </c>
      <c r="J14" s="21">
        <v>25</v>
      </c>
      <c r="K14" s="40">
        <v>30</v>
      </c>
    </row>
    <row r="15" spans="1:11" ht="23.25" customHeight="1">
      <c r="A15" s="19" t="s">
        <v>9</v>
      </c>
      <c r="B15" s="25"/>
      <c r="C15" s="202">
        <v>40</v>
      </c>
      <c r="D15" s="192"/>
      <c r="E15" s="9">
        <v>40</v>
      </c>
      <c r="F15" s="25"/>
      <c r="G15" s="176">
        <v>20</v>
      </c>
      <c r="H15" s="176"/>
      <c r="I15" s="12">
        <v>20</v>
      </c>
      <c r="J15" s="21">
        <v>35</v>
      </c>
      <c r="K15" s="40">
        <v>40</v>
      </c>
    </row>
    <row r="16" spans="1:11" ht="23.25" customHeight="1">
      <c r="A16" s="17" t="s">
        <v>10</v>
      </c>
      <c r="B16" s="22"/>
      <c r="C16" s="207"/>
      <c r="D16" s="193"/>
      <c r="E16" s="68"/>
      <c r="F16" s="22"/>
      <c r="G16" s="180"/>
      <c r="H16" s="180"/>
      <c r="I16" s="4"/>
      <c r="J16" s="4"/>
      <c r="K16" s="29"/>
    </row>
    <row r="17" spans="1:18" ht="23.25" customHeight="1">
      <c r="A17" s="19" t="s">
        <v>11</v>
      </c>
      <c r="B17" s="87"/>
      <c r="C17" s="208" t="s">
        <v>30</v>
      </c>
      <c r="D17" s="200"/>
      <c r="E17" s="69" t="s">
        <v>44</v>
      </c>
      <c r="F17" s="87"/>
      <c r="G17" s="185">
        <v>0.2</v>
      </c>
      <c r="H17" s="185"/>
      <c r="I17" s="13">
        <v>0.2</v>
      </c>
      <c r="J17" s="13">
        <v>0.2</v>
      </c>
      <c r="K17" s="41">
        <v>0.2</v>
      </c>
    </row>
    <row r="18" spans="1:18" ht="23.25" customHeight="1">
      <c r="A18" s="19" t="s">
        <v>12</v>
      </c>
      <c r="B18" s="87"/>
      <c r="C18" s="208" t="s">
        <v>30</v>
      </c>
      <c r="D18" s="200"/>
      <c r="E18" s="70" t="s">
        <v>45</v>
      </c>
      <c r="F18" s="87"/>
      <c r="G18" s="185">
        <v>0.2</v>
      </c>
      <c r="H18" s="185"/>
      <c r="I18" s="13">
        <v>0.2</v>
      </c>
      <c r="J18" s="13">
        <v>0.2</v>
      </c>
      <c r="K18" s="41">
        <v>0.2</v>
      </c>
    </row>
    <row r="19" spans="1:18" ht="23.25" customHeight="1">
      <c r="A19" s="17" t="s">
        <v>13</v>
      </c>
      <c r="B19" s="22"/>
      <c r="C19" s="207"/>
      <c r="D19" s="193"/>
      <c r="E19" s="68"/>
      <c r="F19" s="22"/>
      <c r="G19" s="180"/>
      <c r="H19" s="180"/>
      <c r="I19" s="4"/>
      <c r="J19" s="4"/>
      <c r="K19" s="29"/>
      <c r="P19" s="28"/>
    </row>
    <row r="20" spans="1:18" ht="23.25" customHeight="1">
      <c r="A20" s="19" t="s">
        <v>14</v>
      </c>
      <c r="B20" s="23"/>
      <c r="C20" s="202">
        <v>75</v>
      </c>
      <c r="D20" s="192"/>
      <c r="E20" s="131" t="s">
        <v>62</v>
      </c>
      <c r="F20" s="23"/>
      <c r="G20" s="191">
        <v>0.2</v>
      </c>
      <c r="H20" s="191"/>
      <c r="I20" s="15">
        <v>0.2</v>
      </c>
      <c r="J20" s="15">
        <v>0.2</v>
      </c>
      <c r="K20" s="42">
        <v>0.2</v>
      </c>
      <c r="P20" s="28"/>
    </row>
    <row r="21" spans="1:18" ht="23.25" customHeight="1">
      <c r="A21" s="19" t="s">
        <v>15</v>
      </c>
      <c r="B21" s="23"/>
      <c r="C21" s="202">
        <v>100</v>
      </c>
      <c r="D21" s="192"/>
      <c r="E21" s="131" t="s">
        <v>62</v>
      </c>
      <c r="F21" s="23"/>
      <c r="G21" s="182" t="s">
        <v>39</v>
      </c>
      <c r="H21" s="182"/>
      <c r="I21" s="10" t="s">
        <v>39</v>
      </c>
      <c r="J21" s="10" t="s">
        <v>39</v>
      </c>
      <c r="K21" s="43" t="s">
        <v>39</v>
      </c>
      <c r="N21" s="2"/>
      <c r="O21" s="2"/>
      <c r="P21" s="2" t="s">
        <v>48</v>
      </c>
      <c r="Q21" s="2" t="s">
        <v>49</v>
      </c>
      <c r="R21" s="2" t="s">
        <v>71</v>
      </c>
    </row>
    <row r="22" spans="1:18" ht="33" customHeight="1">
      <c r="A22" s="19" t="s">
        <v>16</v>
      </c>
      <c r="B22" s="87"/>
      <c r="C22" s="206" t="s">
        <v>37</v>
      </c>
      <c r="D22" s="194"/>
      <c r="E22" s="131" t="s">
        <v>62</v>
      </c>
      <c r="F22" s="87"/>
      <c r="G22" s="187">
        <v>0.2</v>
      </c>
      <c r="H22" s="187"/>
      <c r="I22" s="14">
        <v>0.2</v>
      </c>
      <c r="J22" s="14">
        <v>0.2</v>
      </c>
      <c r="K22" s="44">
        <v>0.2</v>
      </c>
      <c r="N22" s="166" t="s">
        <v>74</v>
      </c>
      <c r="O22" s="2"/>
      <c r="P22" s="92"/>
      <c r="Q22" s="163"/>
      <c r="R22" s="92"/>
    </row>
    <row r="23" spans="1:18" ht="23.25" customHeight="1">
      <c r="A23" s="17" t="s">
        <v>17</v>
      </c>
      <c r="B23" s="22"/>
      <c r="C23" s="207"/>
      <c r="D23" s="193"/>
      <c r="E23" s="68"/>
      <c r="F23" s="22"/>
      <c r="G23" s="180"/>
      <c r="H23" s="180"/>
      <c r="I23" s="4"/>
      <c r="J23" s="4"/>
      <c r="K23" s="29"/>
      <c r="N23" s="166" t="s">
        <v>75</v>
      </c>
      <c r="O23" s="2"/>
      <c r="P23" s="92"/>
      <c r="Q23" s="93"/>
      <c r="R23" s="161"/>
    </row>
    <row r="24" spans="1:18" ht="23.25" customHeight="1">
      <c r="A24" s="19" t="s">
        <v>18</v>
      </c>
      <c r="B24" s="87"/>
      <c r="C24" s="202">
        <v>50</v>
      </c>
      <c r="D24" s="192"/>
      <c r="E24" s="131" t="s">
        <v>62</v>
      </c>
      <c r="F24" s="87"/>
      <c r="G24" s="185">
        <v>0.2</v>
      </c>
      <c r="H24" s="185"/>
      <c r="I24" s="13">
        <v>0.2</v>
      </c>
      <c r="J24" s="13">
        <v>0.2</v>
      </c>
      <c r="K24" s="41">
        <v>0.2</v>
      </c>
      <c r="N24" s="93">
        <v>500</v>
      </c>
      <c r="O24" s="2"/>
      <c r="P24" s="161"/>
      <c r="Q24" s="164"/>
      <c r="R24" s="161"/>
    </row>
    <row r="25" spans="1:18" ht="23.25" customHeight="1">
      <c r="A25" s="19" t="s">
        <v>19</v>
      </c>
      <c r="B25" s="87"/>
      <c r="C25" s="206">
        <v>0.2</v>
      </c>
      <c r="D25" s="194"/>
      <c r="E25" s="131" t="s">
        <v>63</v>
      </c>
      <c r="F25" s="87"/>
      <c r="G25" s="185">
        <v>0.2</v>
      </c>
      <c r="H25" s="185"/>
      <c r="I25" s="13">
        <v>0.2</v>
      </c>
      <c r="J25" s="13">
        <v>0.2</v>
      </c>
      <c r="K25" s="41">
        <v>0.2</v>
      </c>
      <c r="N25" s="93">
        <v>2600</v>
      </c>
      <c r="O25" s="2"/>
      <c r="P25" s="162"/>
      <c r="Q25" s="165"/>
      <c r="R25" s="162"/>
    </row>
    <row r="26" spans="1:18" ht="23.25" customHeight="1">
      <c r="A26" s="17" t="s">
        <v>20</v>
      </c>
      <c r="B26" s="22"/>
      <c r="C26" s="207"/>
      <c r="D26" s="193"/>
      <c r="E26" s="68"/>
      <c r="F26" s="22"/>
      <c r="G26" s="180"/>
      <c r="H26" s="180"/>
      <c r="I26" s="4"/>
      <c r="J26" s="4"/>
      <c r="K26" s="29"/>
      <c r="N26" s="94" t="s">
        <v>50</v>
      </c>
      <c r="O26" s="94"/>
      <c r="P26" s="95">
        <f>'Kais 250 vs Reg 400'!R27-1%</f>
        <v>-0.03</v>
      </c>
      <c r="Q26" s="95">
        <f>'Kais 250 vs Reg 400'!S27-1%</f>
        <v>-3.2000000000000001E-2</v>
      </c>
      <c r="R26" s="95">
        <f>'Kais 250 vs Reg 400'!T27-1%</f>
        <v>-3.3000000000000002E-2</v>
      </c>
    </row>
    <row r="27" spans="1:18" ht="25.9" customHeight="1">
      <c r="A27" s="19" t="s">
        <v>21</v>
      </c>
      <c r="B27" s="25"/>
      <c r="C27" s="202" t="s">
        <v>38</v>
      </c>
      <c r="D27" s="192"/>
      <c r="E27" s="9" t="s">
        <v>38</v>
      </c>
      <c r="F27" s="25"/>
      <c r="G27" s="178" t="s">
        <v>40</v>
      </c>
      <c r="H27" s="178"/>
      <c r="I27" s="7" t="s">
        <v>40</v>
      </c>
      <c r="J27" s="7" t="s">
        <v>40</v>
      </c>
      <c r="K27" s="31" t="s">
        <v>40</v>
      </c>
    </row>
    <row r="28" spans="1:18" ht="27.75" customHeight="1">
      <c r="A28" s="19" t="s">
        <v>22</v>
      </c>
      <c r="B28" s="25"/>
      <c r="C28" s="202" t="s">
        <v>38</v>
      </c>
      <c r="D28" s="192"/>
      <c r="E28" s="9" t="s">
        <v>38</v>
      </c>
      <c r="F28" s="25"/>
      <c r="G28" s="178" t="s">
        <v>40</v>
      </c>
      <c r="H28" s="178"/>
      <c r="I28" s="7" t="s">
        <v>40</v>
      </c>
      <c r="J28" s="7" t="s">
        <v>40</v>
      </c>
      <c r="K28" s="31" t="s">
        <v>40</v>
      </c>
      <c r="N28" s="28"/>
      <c r="P28" s="28"/>
      <c r="R28" s="28"/>
    </row>
    <row r="29" spans="1:18" ht="30" customHeight="1">
      <c r="A29" s="19" t="s">
        <v>27</v>
      </c>
      <c r="B29" s="25"/>
      <c r="C29" s="202" t="s">
        <v>47</v>
      </c>
      <c r="D29" s="192"/>
      <c r="E29" s="9" t="s">
        <v>42</v>
      </c>
      <c r="F29" s="25"/>
      <c r="G29" s="178" t="s">
        <v>40</v>
      </c>
      <c r="H29" s="178"/>
      <c r="I29" s="7" t="s">
        <v>40</v>
      </c>
      <c r="J29" s="7" t="s">
        <v>40</v>
      </c>
      <c r="K29" s="31" t="s">
        <v>40</v>
      </c>
    </row>
    <row r="30" spans="1:18" ht="23.25" customHeight="1">
      <c r="A30" s="78" t="s">
        <v>23</v>
      </c>
      <c r="B30" s="22"/>
      <c r="C30" s="205"/>
      <c r="D30" s="197"/>
      <c r="E30" s="132"/>
      <c r="F30" s="22"/>
      <c r="G30" s="180"/>
      <c r="H30" s="180"/>
      <c r="I30" s="4"/>
      <c r="J30" s="4"/>
      <c r="K30" s="29"/>
      <c r="P30" s="28"/>
    </row>
    <row r="31" spans="1:18" ht="23.25" customHeight="1">
      <c r="A31" s="79" t="s">
        <v>28</v>
      </c>
      <c r="B31" s="25"/>
      <c r="C31" s="202">
        <v>15</v>
      </c>
      <c r="D31" s="192"/>
      <c r="E31" s="9">
        <v>15</v>
      </c>
      <c r="F31" s="25"/>
      <c r="G31" s="178">
        <v>10</v>
      </c>
      <c r="H31" s="178"/>
      <c r="I31" s="7">
        <v>10</v>
      </c>
      <c r="J31" s="7">
        <v>10</v>
      </c>
      <c r="K31" s="31">
        <v>10</v>
      </c>
    </row>
    <row r="32" spans="1:18" ht="23.25" customHeight="1">
      <c r="A32" s="79" t="s">
        <v>29</v>
      </c>
      <c r="B32" s="25"/>
      <c r="C32" s="203">
        <v>30</v>
      </c>
      <c r="D32" s="196"/>
      <c r="E32" s="5">
        <v>30</v>
      </c>
      <c r="F32" s="25"/>
      <c r="G32" s="176">
        <v>30</v>
      </c>
      <c r="H32" s="176"/>
      <c r="I32" s="12">
        <v>30</v>
      </c>
      <c r="J32" s="12">
        <v>30</v>
      </c>
      <c r="K32" s="71">
        <v>30</v>
      </c>
      <c r="P32" s="28"/>
    </row>
    <row r="33" spans="1:13" ht="23.25" customHeight="1" thickBot="1">
      <c r="A33" s="80" t="s">
        <v>24</v>
      </c>
      <c r="B33" s="128"/>
      <c r="C33" s="204" t="s">
        <v>41</v>
      </c>
      <c r="D33" s="195"/>
      <c r="E33" s="127" t="s">
        <v>41</v>
      </c>
      <c r="F33" s="128"/>
      <c r="G33" s="174" t="s">
        <v>41</v>
      </c>
      <c r="H33" s="174"/>
      <c r="I33" s="90" t="s">
        <v>41</v>
      </c>
      <c r="J33" s="90" t="s">
        <v>41</v>
      </c>
      <c r="K33" s="89" t="s">
        <v>41</v>
      </c>
    </row>
    <row r="34" spans="1:13" ht="23.25" customHeight="1" thickBot="1">
      <c r="A34" s="81"/>
      <c r="B34" s="126" t="s">
        <v>54</v>
      </c>
      <c r="C34" s="144">
        <v>2023</v>
      </c>
      <c r="D34" s="145">
        <v>2024</v>
      </c>
      <c r="E34" s="146" t="s">
        <v>56</v>
      </c>
      <c r="F34" s="126" t="s">
        <v>55</v>
      </c>
      <c r="G34" s="140">
        <v>2023</v>
      </c>
      <c r="H34" s="143">
        <v>2024</v>
      </c>
      <c r="I34" s="147" t="s">
        <v>52</v>
      </c>
      <c r="J34" s="147" t="s">
        <v>56</v>
      </c>
      <c r="K34" s="148" t="s">
        <v>61</v>
      </c>
    </row>
    <row r="35" spans="1:13">
      <c r="A35" s="120" t="s">
        <v>32</v>
      </c>
      <c r="B35" s="121">
        <v>82</v>
      </c>
      <c r="C35" s="115">
        <f>'Kais 250 vs Reg 400'!D36</f>
        <v>731.1</v>
      </c>
      <c r="D35" s="74">
        <f>'Kais 250 vs Reg 400'!E36</f>
        <v>862.83</v>
      </c>
      <c r="E35" s="122">
        <v>779.38</v>
      </c>
      <c r="F35" s="121">
        <f>'Kais 250 vs Reg 400'!H36</f>
        <v>120</v>
      </c>
      <c r="G35" s="115">
        <f>'Kais 250 vs Reg 400'!I36</f>
        <v>874.97</v>
      </c>
      <c r="H35" s="170">
        <f>SUM(G35*1.0705)</f>
        <v>936.65538500000002</v>
      </c>
      <c r="I35" s="56">
        <f>SUM(H35*(1+$P$26))</f>
        <v>908.55572344999996</v>
      </c>
      <c r="J35" s="56">
        <f>SUM(H35*(1+$Q$26))</f>
        <v>906.68241267999997</v>
      </c>
      <c r="K35" s="56">
        <f>SUM(H35*(1+$R$26))</f>
        <v>905.74575729499998</v>
      </c>
    </row>
    <row r="36" spans="1:13">
      <c r="A36" s="82" t="s">
        <v>33</v>
      </c>
      <c r="B36" s="118">
        <v>56</v>
      </c>
      <c r="C36" s="115">
        <f>'Kais 250 vs Reg 400'!D37</f>
        <v>1462.28</v>
      </c>
      <c r="D36" s="74">
        <f>'Kais 250 vs Reg 400'!E37</f>
        <v>1725.74</v>
      </c>
      <c r="E36" s="123">
        <v>1558.84</v>
      </c>
      <c r="F36" s="121">
        <f>'Kais 250 vs Reg 400'!H37</f>
        <v>98</v>
      </c>
      <c r="G36" s="115">
        <f>'Kais 250 vs Reg 400'!I37</f>
        <v>1838.61</v>
      </c>
      <c r="H36" s="170">
        <f t="shared" ref="H36:H38" si="0">SUM(G36*1.0705)</f>
        <v>1968.2320049999998</v>
      </c>
      <c r="I36" s="56">
        <f t="shared" ref="I36:I38" si="1">SUM(H36*(1+$P$26))</f>
        <v>1909.1850448499997</v>
      </c>
      <c r="J36" s="56">
        <f t="shared" ref="J36:J38" si="2">SUM(H36*(1+$Q$26))</f>
        <v>1905.2485808399997</v>
      </c>
      <c r="K36" s="56">
        <f t="shared" ref="K36:K38" si="3">SUM(H36*(1+$R$26))</f>
        <v>1903.2803488349998</v>
      </c>
      <c r="M36" s="27"/>
    </row>
    <row r="37" spans="1:13">
      <c r="A37" s="82" t="s">
        <v>34</v>
      </c>
      <c r="B37" s="118">
        <v>29</v>
      </c>
      <c r="C37" s="115">
        <f>'Kais 250 vs Reg 400'!D38</f>
        <v>1316.13</v>
      </c>
      <c r="D37" s="74">
        <f>'Kais 250 vs Reg 400'!E38</f>
        <v>1553.26</v>
      </c>
      <c r="E37" s="123">
        <v>1403.05</v>
      </c>
      <c r="F37" s="121">
        <f>'Kais 250 vs Reg 400'!H38</f>
        <v>26</v>
      </c>
      <c r="G37" s="115">
        <f>'Kais 250 vs Reg 400'!I38</f>
        <v>1576.05</v>
      </c>
      <c r="H37" s="170">
        <f t="shared" si="0"/>
        <v>1687.161525</v>
      </c>
      <c r="I37" s="56">
        <f t="shared" si="1"/>
        <v>1636.5466792499999</v>
      </c>
      <c r="J37" s="56">
        <f t="shared" si="2"/>
        <v>1633.1723562</v>
      </c>
      <c r="K37" s="56">
        <f t="shared" si="3"/>
        <v>1631.485194675</v>
      </c>
      <c r="M37" s="27"/>
    </row>
    <row r="38" spans="1:13">
      <c r="A38" s="82" t="s">
        <v>35</v>
      </c>
      <c r="B38" s="88">
        <v>89</v>
      </c>
      <c r="C38" s="115">
        <f>'Kais 250 vs Reg 400'!D39</f>
        <v>2193.75</v>
      </c>
      <c r="D38" s="74">
        <f>'Kais 250 vs Reg 400'!E39</f>
        <v>2588.9899999999998</v>
      </c>
      <c r="E38" s="123">
        <v>2338.62</v>
      </c>
      <c r="F38" s="121">
        <f>'Kais 250 vs Reg 400'!H39</f>
        <v>190</v>
      </c>
      <c r="G38" s="115">
        <f>'Kais 250 vs Reg 400'!I39</f>
        <v>2539.1999999999998</v>
      </c>
      <c r="H38" s="170">
        <f t="shared" si="0"/>
        <v>2718.2136</v>
      </c>
      <c r="I38" s="56">
        <f t="shared" si="1"/>
        <v>2636.6671919999999</v>
      </c>
      <c r="J38" s="56">
        <f t="shared" si="2"/>
        <v>2631.2307648000001</v>
      </c>
      <c r="K38" s="56">
        <f t="shared" si="3"/>
        <v>2628.5125512</v>
      </c>
    </row>
    <row r="39" spans="1:13">
      <c r="A39" s="82"/>
      <c r="B39" s="88">
        <f>SUM(B35:B38)</f>
        <v>256</v>
      </c>
      <c r="C39" s="26"/>
      <c r="D39" s="75"/>
      <c r="E39" s="123"/>
      <c r="F39" s="121">
        <f>'Kais 250 vs Reg 400'!H40</f>
        <v>434</v>
      </c>
      <c r="G39" s="26"/>
      <c r="H39" s="171"/>
      <c r="I39" s="57"/>
      <c r="J39" s="57"/>
      <c r="K39" s="53"/>
    </row>
    <row r="40" spans="1:13">
      <c r="A40" s="83" t="s">
        <v>36</v>
      </c>
      <c r="B40" s="124"/>
      <c r="C40" s="73">
        <f>((B35*C35)+(B36*C36)+(B37*C37)+(B38*C38))*12</f>
        <v>4502992.8000000007</v>
      </c>
      <c r="D40" s="36">
        <f>((B35*D35)+(B36*D36)+(B37*D37)+(B38*D38))*12</f>
        <v>5314297.8000000007</v>
      </c>
      <c r="E40" s="119">
        <f>((B35*E35)+(B36*E36)+(B37*E37)+(B38*E38))*12</f>
        <v>4800357.959999999</v>
      </c>
      <c r="F40" s="124"/>
      <c r="G40" s="73">
        <f>((F35*G35)+(F36*G36)+(F37*G37)+(F38*G38))*12</f>
        <v>9703265.7599999998</v>
      </c>
      <c r="H40" s="36">
        <f>((F35*H35)+(F36*H36)+(F37*H37)+(F38*H38))*12</f>
        <v>10387345.99608</v>
      </c>
      <c r="I40" s="103">
        <f>((F35*I35)+(F36*I36)+(F37*I37)+(F38*I38))*12</f>
        <v>10075725.616197599</v>
      </c>
      <c r="J40" s="113">
        <f>((F35*J35)+(F36*J36)+(F37*J37)+(F38*J38))*12</f>
        <v>10054950.924205439</v>
      </c>
      <c r="K40" s="111">
        <f>SUMPRODUCT(F35:F38,K35:K38)*12</f>
        <v>10044563.578209359</v>
      </c>
    </row>
    <row r="41" spans="1:13">
      <c r="A41" s="84" t="s">
        <v>81</v>
      </c>
      <c r="B41" s="124"/>
      <c r="C41" s="100"/>
      <c r="D41" s="35">
        <f>D40-C40</f>
        <v>811305</v>
      </c>
      <c r="E41" s="99">
        <f>E40-C40</f>
        <v>297365.15999999829</v>
      </c>
      <c r="F41" s="124"/>
      <c r="G41" s="100"/>
      <c r="H41" s="51">
        <f>H40-G40</f>
        <v>684080.23608000018</v>
      </c>
      <c r="I41" s="58">
        <f>I40-H40</f>
        <v>-311620.37988240086</v>
      </c>
      <c r="J41" s="58">
        <f>J40-H40</f>
        <v>-332395.07187456079</v>
      </c>
      <c r="K41" s="54">
        <f>K40-H40</f>
        <v>-342782.41787064075</v>
      </c>
    </row>
    <row r="42" spans="1:13" ht="13.5" thickBot="1">
      <c r="A42" s="85" t="s">
        <v>82</v>
      </c>
      <c r="B42" s="125"/>
      <c r="C42" s="101"/>
      <c r="D42" s="168">
        <f>D40/C40-1</f>
        <v>0.18017017482239805</v>
      </c>
      <c r="E42" s="169">
        <f>SUM(E40/D40)-1</f>
        <v>-9.6708889742686543E-2</v>
      </c>
      <c r="F42" s="125"/>
      <c r="G42" s="101"/>
      <c r="H42" s="134">
        <f>H40/G40-1</f>
        <v>7.0500000000000007E-2</v>
      </c>
      <c r="I42" s="135">
        <f>I40/H40-1</f>
        <v>-3.0000000000000138E-2</v>
      </c>
      <c r="J42" s="135">
        <f>J40/H40-1</f>
        <v>-3.2000000000000028E-2</v>
      </c>
      <c r="K42" s="138">
        <f>K40/H40-1</f>
        <v>-3.3000000000000029E-2</v>
      </c>
    </row>
    <row r="43" spans="1:13">
      <c r="J43"/>
      <c r="K43"/>
    </row>
    <row r="45" spans="1:13">
      <c r="H45" s="1">
        <f>9.3-2.25</f>
        <v>7.0500000000000007</v>
      </c>
    </row>
    <row r="46" spans="1:13">
      <c r="E46" s="28">
        <f>SUM(D42-E42)</f>
        <v>0.2768790645650846</v>
      </c>
    </row>
  </sheetData>
  <mergeCells count="61">
    <mergeCell ref="G3:K3"/>
    <mergeCell ref="C4:D4"/>
    <mergeCell ref="G4:H4"/>
    <mergeCell ref="C5:D5"/>
    <mergeCell ref="G5:H5"/>
    <mergeCell ref="C6:D6"/>
    <mergeCell ref="G6:H6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C17:D17"/>
    <mergeCell ref="G17:H17"/>
    <mergeCell ref="C18:D18"/>
    <mergeCell ref="G18:H18"/>
    <mergeCell ref="C19:D19"/>
    <mergeCell ref="G19:H19"/>
    <mergeCell ref="C20:D20"/>
    <mergeCell ref="G20:H20"/>
    <mergeCell ref="C21:D21"/>
    <mergeCell ref="G21:H21"/>
    <mergeCell ref="C22:D22"/>
    <mergeCell ref="G22:H22"/>
    <mergeCell ref="C23:D23"/>
    <mergeCell ref="G23:H23"/>
    <mergeCell ref="C24:D24"/>
    <mergeCell ref="G24:H24"/>
    <mergeCell ref="C25:D25"/>
    <mergeCell ref="G25:H25"/>
    <mergeCell ref="C26:D26"/>
    <mergeCell ref="G26:H26"/>
    <mergeCell ref="C27:D27"/>
    <mergeCell ref="G27:H27"/>
    <mergeCell ref="C28:D28"/>
    <mergeCell ref="G28:H28"/>
    <mergeCell ref="C29:D29"/>
    <mergeCell ref="G29:H29"/>
    <mergeCell ref="C30:D30"/>
    <mergeCell ref="G30:H30"/>
    <mergeCell ref="C31:D31"/>
    <mergeCell ref="G31:H31"/>
    <mergeCell ref="C32:D32"/>
    <mergeCell ref="G32:H32"/>
    <mergeCell ref="C33:D33"/>
    <mergeCell ref="G33:H33"/>
  </mergeCells>
  <pageMargins left="0.25" right="0.25" top="0.75" bottom="0.75" header="0.3" footer="0.3"/>
  <pageSetup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98C7099F5554E9D8E1CFFEE5387D7" ma:contentTypeVersion="22" ma:contentTypeDescription="Create a new document." ma:contentTypeScope="" ma:versionID="1016779017cc22b7449cec57392ecae5">
  <xsd:schema xmlns:xsd="http://www.w3.org/2001/XMLSchema" xmlns:xs="http://www.w3.org/2001/XMLSchema" xmlns:p="http://schemas.microsoft.com/office/2006/metadata/properties" xmlns:ns3="6151a404-2443-4a63-b86b-1b97fb99cda4" xmlns:ns4="916f664a-e139-47fc-9f6c-ff980462cca6" targetNamespace="http://schemas.microsoft.com/office/2006/metadata/properties" ma:root="true" ma:fieldsID="ddd1962ccdd8c403f43813de1a7e4095" ns3:_="" ns4:_="">
    <xsd:import namespace="6151a404-2443-4a63-b86b-1b97fb99cda4"/>
    <xsd:import namespace="916f664a-e139-47fc-9f6c-ff980462cca6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1a404-2443-4a63-b86b-1b97fb99cda4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6" nillable="true" ma:displayName="_activity" ma:hidden="true" ma:internalName="_activity">
      <xsd:simpleType>
        <xsd:restriction base="dms:Note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6f664a-e139-47fc-9f6c-ff980462cca6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6151a404-2443-4a63-b86b-1b97fb99cda4" xsi:nil="true"/>
    <MigrationWizIdSecurityGroups xmlns="6151a404-2443-4a63-b86b-1b97fb99cda4" xsi:nil="true"/>
    <MigrationWizIdPermissions xmlns="6151a404-2443-4a63-b86b-1b97fb99cda4" xsi:nil="true"/>
    <MigrationWizIdDocumentLibraryPermissions xmlns="6151a404-2443-4a63-b86b-1b97fb99cda4" xsi:nil="true"/>
    <MigrationWizId xmlns="6151a404-2443-4a63-b86b-1b97fb99cda4" xsi:nil="true"/>
    <_activity xmlns="6151a404-2443-4a63-b86b-1b97fb99cda4" xsi:nil="true"/>
  </documentManagement>
</p:properties>
</file>

<file path=customXml/itemProps1.xml><?xml version="1.0" encoding="utf-8"?>
<ds:datastoreItem xmlns:ds="http://schemas.openxmlformats.org/officeDocument/2006/customXml" ds:itemID="{270E2126-B83F-4683-9436-09AA8756A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51a404-2443-4a63-b86b-1b97fb99cda4"/>
    <ds:schemaRef ds:uri="916f664a-e139-47fc-9f6c-ff980462cc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29B1BC-BFF8-4C90-B8F6-8AB60CFDA5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982BD-CAB0-4439-98AD-BE515EAD0075}">
  <ds:schemaRefs>
    <ds:schemaRef ds:uri="916f664a-e139-47fc-9f6c-ff980462cca6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6151a404-2443-4a63-b86b-1b97fb99cda4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Kais 250 vs Reg 400</vt:lpstr>
      <vt:lpstr>Kais 500 vs Reg 500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Riggs</dc:creator>
  <cp:lastModifiedBy>Erica Riggs</cp:lastModifiedBy>
  <dcterms:created xsi:type="dcterms:W3CDTF">2023-07-11T23:10:32Z</dcterms:created>
  <dcterms:modified xsi:type="dcterms:W3CDTF">2024-03-29T19:00:00Z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0x01010076798C7099F5554E9D8E1CFFEE5387D7</vt:lpwstr>
  </property>
</Properties>
</file>