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S:\Clients\City of Vancouver\2024\Client Meetings\Governing Board Meetings\Minutes and shared documents\5.2.24\"/>
    </mc:Choice>
  </mc:AlternateContent>
  <xr:revisionPtr revIDLastSave="0" documentId="13_ncr:1_{EF471D7A-16CF-4286-BC07-ED20276DA260}" xr6:coauthVersionLast="47" xr6:coauthVersionMax="47" xr10:uidLastSave="{00000000-0000-0000-0000-000000000000}"/>
  <bookViews>
    <workbookView xWindow="-120" yWindow="-120" windowWidth="29040" windowHeight="15840" xr2:uid="{02F6FDDA-EF93-485B-BE17-17B29B99116C}"/>
  </bookViews>
  <sheets>
    <sheet name="Rates WA" sheetId="3" r:id="rId1"/>
    <sheet name="Rates OR" sheetId="2" r:id="rId2"/>
    <sheet name="Plan Summary" sheetId="6" r:id="rId3"/>
    <sheet name="Premium &amp; Contribution Summary" sheetId="5" r:id="rId4"/>
    <sheet name="Benchmarking Data" sheetId="4" state="hidden" r:id="rId5"/>
  </sheets>
  <calcPr calcId="191029"/>
  <customWorkbookViews>
    <customWorkbookView name="Katie Burdick - Personal View" guid="{5ED6385B-6DEB-4908-AFC4-C2602BDC470D}" mergeInterval="0" personalView="1" maximized="1" xWindow="-8" yWindow="-8" windowWidth="1936" windowHeight="1056" activeSheetId="2"/>
    <customWorkbookView name="Deby Butzer - Personal View" guid="{C833B7E7-A9DB-482D-85D7-10EC21D2300B}" mergeInterval="0" personalView="1" maximized="1" xWindow="2248" yWindow="65" windowWidth="1456" windowHeight="868" activeSheetId="2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I8" i="5" l="1"/>
  <c r="AI7" i="5"/>
  <c r="AI6" i="5"/>
  <c r="AI5" i="5"/>
  <c r="AI4" i="5"/>
  <c r="AI3" i="5"/>
  <c r="U8" i="5"/>
  <c r="V8" i="5" s="1"/>
  <c r="U7" i="5"/>
  <c r="V7" i="5" s="1"/>
  <c r="U6" i="5"/>
  <c r="V6" i="5" s="1"/>
  <c r="V5" i="5"/>
  <c r="V4" i="5"/>
  <c r="V3" i="5"/>
  <c r="Q8" i="5"/>
  <c r="R8" i="5" s="1"/>
  <c r="Q7" i="5"/>
  <c r="R7" i="5" s="1"/>
  <c r="Q6" i="5"/>
  <c r="R6" i="5" s="1"/>
  <c r="Q5" i="5"/>
  <c r="R5" i="5" s="1"/>
  <c r="R4" i="5"/>
  <c r="R3" i="5"/>
  <c r="E8" i="5"/>
  <c r="E7" i="5"/>
  <c r="E6" i="5"/>
  <c r="E5" i="5"/>
  <c r="E4" i="5"/>
  <c r="E3" i="5"/>
  <c r="AQ4" i="5"/>
  <c r="AQ5" i="5"/>
  <c r="AQ6" i="5"/>
  <c r="AQ7" i="5"/>
  <c r="AQ8" i="5"/>
  <c r="AQ3" i="5"/>
  <c r="AP4" i="5"/>
  <c r="AP5" i="5"/>
  <c r="AP6" i="5"/>
  <c r="AP7" i="5"/>
  <c r="AP8" i="5"/>
  <c r="AP3" i="5"/>
  <c r="AO4" i="5"/>
  <c r="AO5" i="5"/>
  <c r="AO6" i="5"/>
  <c r="AO7" i="5"/>
  <c r="AO8" i="5"/>
  <c r="AO3" i="5"/>
  <c r="AN4" i="5"/>
  <c r="AN5" i="5"/>
  <c r="AN6" i="5"/>
  <c r="AN7" i="5"/>
  <c r="AN8" i="5"/>
  <c r="AN3" i="5"/>
  <c r="AM4" i="5"/>
  <c r="AM5" i="5"/>
  <c r="AM6" i="5"/>
  <c r="AM7" i="5"/>
  <c r="AM8" i="5"/>
  <c r="AM3" i="5"/>
  <c r="AL4" i="5"/>
  <c r="AL5" i="5"/>
  <c r="AL6" i="5"/>
  <c r="AL7" i="5"/>
  <c r="AL8" i="5"/>
  <c r="AL3" i="5"/>
  <c r="AJ4" i="5"/>
  <c r="AJ5" i="5"/>
  <c r="AJ6" i="5"/>
  <c r="AJ7" i="5"/>
  <c r="AJ8" i="5"/>
  <c r="AJ3" i="5"/>
  <c r="AK4" i="5"/>
  <c r="AK5" i="5"/>
  <c r="AK6" i="5"/>
  <c r="AK7" i="5"/>
  <c r="AK8" i="5"/>
  <c r="AK3" i="5"/>
  <c r="AD4" i="5"/>
  <c r="AD5" i="5"/>
  <c r="AD6" i="5"/>
  <c r="AD7" i="5"/>
  <c r="AD8" i="5"/>
  <c r="AD3" i="5"/>
  <c r="AC4" i="5"/>
  <c r="AC5" i="5"/>
  <c r="AC6" i="5"/>
  <c r="AC7" i="5"/>
  <c r="AC8" i="5"/>
  <c r="AC3" i="5"/>
  <c r="AB4" i="5"/>
  <c r="AB5" i="5"/>
  <c r="AB6" i="5"/>
  <c r="AB7" i="5"/>
  <c r="AB8" i="5"/>
  <c r="AB3" i="5"/>
  <c r="AA4" i="5"/>
  <c r="AA5" i="5"/>
  <c r="AA6" i="5"/>
  <c r="AA7" i="5"/>
  <c r="AA8" i="5"/>
  <c r="AA3" i="5"/>
  <c r="Z4" i="5"/>
  <c r="Z5" i="5"/>
  <c r="Z6" i="5"/>
  <c r="Z7" i="5"/>
  <c r="Z8" i="5"/>
  <c r="Z3" i="5"/>
  <c r="Y4" i="5"/>
  <c r="Y5" i="5"/>
  <c r="Y6" i="5"/>
  <c r="Y7" i="5"/>
  <c r="Y8" i="5"/>
  <c r="Y3" i="5"/>
  <c r="X4" i="5"/>
  <c r="X5" i="5"/>
  <c r="X6" i="5"/>
  <c r="X7" i="5"/>
  <c r="X8" i="5"/>
  <c r="X3" i="5"/>
  <c r="W4" i="5"/>
  <c r="W5" i="5"/>
  <c r="W6" i="5"/>
  <c r="W7" i="5"/>
  <c r="W8" i="5"/>
  <c r="W3" i="5"/>
  <c r="F3" i="5"/>
  <c r="C29" i="4"/>
  <c r="C28" i="4"/>
  <c r="B29" i="4"/>
  <c r="B28" i="4"/>
  <c r="J29" i="4"/>
  <c r="J28" i="4"/>
  <c r="K29" i="4"/>
  <c r="K28" i="4"/>
  <c r="I29" i="4"/>
  <c r="I28" i="4"/>
  <c r="H29" i="4"/>
  <c r="H28" i="4"/>
  <c r="H17" i="4"/>
  <c r="H16" i="4"/>
  <c r="K17" i="4"/>
  <c r="K16" i="4"/>
  <c r="I17" i="4"/>
  <c r="I16" i="4"/>
  <c r="E17" i="4"/>
  <c r="E16" i="4"/>
  <c r="C17" i="4"/>
  <c r="C16" i="4"/>
  <c r="M4" i="5"/>
  <c r="M5" i="5"/>
  <c r="M6" i="5"/>
  <c r="M7" i="5"/>
  <c r="M8" i="5"/>
  <c r="M3" i="5"/>
  <c r="L4" i="5"/>
  <c r="L5" i="5"/>
  <c r="L6" i="5"/>
  <c r="L7" i="5"/>
  <c r="L8" i="5"/>
  <c r="L3" i="5"/>
  <c r="K4" i="5"/>
  <c r="K5" i="5"/>
  <c r="K6" i="5"/>
  <c r="K7" i="5"/>
  <c r="K8" i="5"/>
  <c r="K3" i="5"/>
  <c r="J4" i="5"/>
  <c r="J5" i="5"/>
  <c r="J6" i="5"/>
  <c r="J7" i="5"/>
  <c r="J8" i="5"/>
  <c r="J3" i="5"/>
  <c r="I4" i="5"/>
  <c r="I5" i="5"/>
  <c r="I6" i="5"/>
  <c r="I7" i="5"/>
  <c r="I8" i="5"/>
  <c r="I3" i="5"/>
  <c r="CT14" i="3"/>
  <c r="AJ23" i="2"/>
  <c r="AJ15" i="2"/>
  <c r="AJ16" i="2"/>
  <c r="AJ17" i="2"/>
  <c r="AJ18" i="2"/>
  <c r="AJ19" i="2"/>
  <c r="AJ14" i="2"/>
  <c r="AP15" i="2"/>
  <c r="AP16" i="2"/>
  <c r="AP17" i="2"/>
  <c r="AP18" i="2"/>
  <c r="AP19" i="2"/>
  <c r="AP14" i="2"/>
  <c r="AV15" i="2"/>
  <c r="AV16" i="2"/>
  <c r="AV17" i="2"/>
  <c r="AV18" i="2"/>
  <c r="AV19" i="2"/>
  <c r="AV14" i="2"/>
  <c r="BB15" i="2"/>
  <c r="BB16" i="2"/>
  <c r="BB17" i="2"/>
  <c r="BB18" i="2"/>
  <c r="BB19" i="2"/>
  <c r="BB14" i="2"/>
  <c r="BH15" i="2"/>
  <c r="BH16" i="2"/>
  <c r="BH17" i="2"/>
  <c r="BH18" i="2"/>
  <c r="BH19" i="2"/>
  <c r="BH14" i="2"/>
  <c r="BN15" i="2"/>
  <c r="BN16" i="2"/>
  <c r="BN17" i="2"/>
  <c r="BN18" i="2"/>
  <c r="BN19" i="2"/>
  <c r="BN14" i="2"/>
  <c r="CT15" i="3"/>
  <c r="CT16" i="3"/>
  <c r="CT17" i="3"/>
  <c r="CT18" i="3"/>
  <c r="CT19" i="3"/>
  <c r="CN15" i="3"/>
  <c r="CN16" i="3"/>
  <c r="CN17" i="3"/>
  <c r="CN18" i="3"/>
  <c r="CN19" i="3"/>
  <c r="CN14" i="3"/>
  <c r="CH15" i="3"/>
  <c r="CH16" i="3"/>
  <c r="CH17" i="3"/>
  <c r="CH18" i="3"/>
  <c r="CH19" i="3"/>
  <c r="CH14" i="3"/>
  <c r="CB14" i="3"/>
  <c r="T14" i="3"/>
  <c r="H4" i="5"/>
  <c r="H5" i="5"/>
  <c r="H6" i="5"/>
  <c r="H7" i="5"/>
  <c r="H8" i="5"/>
  <c r="H3" i="5"/>
  <c r="F4" i="5"/>
  <c r="F5" i="5"/>
  <c r="F6" i="5"/>
  <c r="F7" i="5"/>
  <c r="F8" i="5"/>
  <c r="G4" i="5"/>
  <c r="G5" i="5"/>
  <c r="G6" i="5"/>
  <c r="G7" i="5"/>
  <c r="G8" i="5"/>
  <c r="G3" i="5"/>
  <c r="J16" i="4"/>
  <c r="J17" i="4" s="1"/>
  <c r="D17" i="4" l="1"/>
  <c r="D16" i="4"/>
  <c r="B17" i="4"/>
  <c r="B16" i="4"/>
  <c r="O23" i="3" l="1"/>
  <c r="T28" i="2" l="1"/>
  <c r="S28" i="2"/>
  <c r="O28" i="2"/>
  <c r="N28" i="2"/>
  <c r="J28" i="2"/>
  <c r="I28" i="2"/>
  <c r="E28" i="2"/>
  <c r="D28" i="2"/>
  <c r="T27" i="2"/>
  <c r="S27" i="2"/>
  <c r="O27" i="2"/>
  <c r="N27" i="2"/>
  <c r="J27" i="2"/>
  <c r="I27" i="2"/>
  <c r="E27" i="2"/>
  <c r="D27" i="2"/>
  <c r="T26" i="2"/>
  <c r="S26" i="2"/>
  <c r="O26" i="2"/>
  <c r="N26" i="2"/>
  <c r="J26" i="2"/>
  <c r="I26" i="2"/>
  <c r="E26" i="2"/>
  <c r="D26" i="2"/>
  <c r="T25" i="2"/>
  <c r="S25" i="2"/>
  <c r="O25" i="2"/>
  <c r="N25" i="2"/>
  <c r="J25" i="2"/>
  <c r="I25" i="2"/>
  <c r="E25" i="2"/>
  <c r="D25" i="2"/>
  <c r="T24" i="2"/>
  <c r="S24" i="2"/>
  <c r="O24" i="2"/>
  <c r="N24" i="2"/>
  <c r="J24" i="2"/>
  <c r="I24" i="2"/>
  <c r="E24" i="2"/>
  <c r="D24" i="2"/>
  <c r="T23" i="2"/>
  <c r="S23" i="2"/>
  <c r="O23" i="2"/>
  <c r="N23" i="2"/>
  <c r="J23" i="2"/>
  <c r="I23" i="2"/>
  <c r="E23" i="2"/>
  <c r="D23" i="2"/>
  <c r="O27" i="3"/>
  <c r="O25" i="3"/>
  <c r="O24" i="3"/>
  <c r="T28" i="3"/>
  <c r="S28" i="3"/>
  <c r="T27" i="3"/>
  <c r="S27" i="3"/>
  <c r="T26" i="3"/>
  <c r="S26" i="3"/>
  <c r="T25" i="3"/>
  <c r="S25" i="3"/>
  <c r="T24" i="3"/>
  <c r="S24" i="3"/>
  <c r="T23" i="3"/>
  <c r="S23" i="3"/>
  <c r="O28" i="3"/>
  <c r="N28" i="3"/>
  <c r="N27" i="3"/>
  <c r="O26" i="3"/>
  <c r="N26" i="3"/>
  <c r="N25" i="3"/>
  <c r="N24" i="3"/>
  <c r="N23" i="3"/>
  <c r="J28" i="3"/>
  <c r="I28" i="3"/>
  <c r="J27" i="3"/>
  <c r="I27" i="3"/>
  <c r="J26" i="3"/>
  <c r="I26" i="3"/>
  <c r="J25" i="3"/>
  <c r="I25" i="3"/>
  <c r="J24" i="3"/>
  <c r="I24" i="3"/>
  <c r="J23" i="3"/>
  <c r="I23" i="3"/>
  <c r="E28" i="3"/>
  <c r="D28" i="3"/>
  <c r="E27" i="3"/>
  <c r="D27" i="3"/>
  <c r="E26" i="3"/>
  <c r="D26" i="3"/>
  <c r="E25" i="3"/>
  <c r="D25" i="3"/>
  <c r="E24" i="3"/>
  <c r="D24" i="3"/>
  <c r="E23" i="3"/>
  <c r="D23" i="3"/>
  <c r="CT23" i="3"/>
  <c r="CT28" i="3"/>
  <c r="CT27" i="3"/>
  <c r="CT26" i="3"/>
  <c r="CT25" i="3"/>
  <c r="CT24" i="3"/>
  <c r="CN28" i="3"/>
  <c r="CN27" i="3"/>
  <c r="CN26" i="3"/>
  <c r="CN25" i="3"/>
  <c r="CN24" i="3"/>
  <c r="CN23" i="3"/>
  <c r="CH23" i="3"/>
  <c r="CH28" i="3"/>
  <c r="CH27" i="3"/>
  <c r="CH26" i="3"/>
  <c r="CH25" i="3"/>
  <c r="CH24" i="3"/>
  <c r="BC28" i="3"/>
  <c r="BC27" i="3"/>
  <c r="BC26" i="3"/>
  <c r="BC25" i="3"/>
  <c r="BC24" i="3"/>
  <c r="BC23" i="3"/>
  <c r="BW23" i="3"/>
  <c r="BW28" i="3"/>
  <c r="BW27" i="3"/>
  <c r="BW26" i="3"/>
  <c r="BW25" i="3"/>
  <c r="BW24" i="3"/>
  <c r="BM28" i="3"/>
  <c r="BM27" i="3"/>
  <c r="BM26" i="3"/>
  <c r="BM25" i="3"/>
  <c r="BM24" i="3"/>
  <c r="BM23" i="3"/>
  <c r="BR23" i="3"/>
  <c r="BH23" i="3"/>
  <c r="BR28" i="3"/>
  <c r="BR27" i="3"/>
  <c r="BR26" i="3"/>
  <c r="BR25" i="3"/>
  <c r="BR24" i="3"/>
  <c r="BM14" i="3"/>
  <c r="BM15" i="3"/>
  <c r="CB19" i="3"/>
  <c r="CB18" i="3"/>
  <c r="CB17" i="3"/>
  <c r="CB16" i="3"/>
  <c r="CB15" i="3"/>
  <c r="AI23" i="3"/>
  <c r="AN28" i="3"/>
  <c r="AM28" i="3"/>
  <c r="AN27" i="3"/>
  <c r="AM27" i="3"/>
  <c r="AN26" i="3"/>
  <c r="AM26" i="3"/>
  <c r="AN25" i="3"/>
  <c r="AM25" i="3"/>
  <c r="AN24" i="3"/>
  <c r="AM24" i="3"/>
  <c r="AN23" i="3"/>
  <c r="AM23" i="3"/>
  <c r="AI28" i="3"/>
  <c r="AH28" i="3"/>
  <c r="AI27" i="3"/>
  <c r="AH27" i="3"/>
  <c r="AI26" i="3"/>
  <c r="AH26" i="3"/>
  <c r="AI25" i="3"/>
  <c r="AH25" i="3"/>
  <c r="AI24" i="3"/>
  <c r="AH24" i="3"/>
  <c r="AH23" i="3"/>
  <c r="AD28" i="3"/>
  <c r="AC28" i="3"/>
  <c r="AD27" i="3"/>
  <c r="AC27" i="3"/>
  <c r="AD26" i="3"/>
  <c r="AC26" i="3"/>
  <c r="AD25" i="3"/>
  <c r="AC25" i="3"/>
  <c r="AD24" i="3"/>
  <c r="AC24" i="3"/>
  <c r="AD23" i="3"/>
  <c r="AC23" i="3"/>
  <c r="Y28" i="3"/>
  <c r="Y27" i="3"/>
  <c r="Y26" i="3"/>
  <c r="Y25" i="3"/>
  <c r="Y24" i="3"/>
  <c r="Y23" i="3"/>
  <c r="X28" i="3"/>
  <c r="X27" i="3"/>
  <c r="X26" i="3"/>
  <c r="X25" i="3"/>
  <c r="X24" i="3"/>
  <c r="X23" i="3"/>
  <c r="AF7" i="3"/>
  <c r="AM17" i="3"/>
  <c r="AN17" i="3" s="1"/>
  <c r="AM16" i="3"/>
  <c r="AN16" i="3" s="1"/>
  <c r="AM15" i="3"/>
  <c r="AN15" i="3" s="1"/>
  <c r="AH17" i="3"/>
  <c r="AI17" i="3" s="1"/>
  <c r="AH16" i="3"/>
  <c r="AI16" i="3" s="1"/>
  <c r="AH15" i="3"/>
  <c r="AI15" i="3" s="1"/>
  <c r="AM19" i="3"/>
  <c r="AN19" i="3" s="1"/>
  <c r="AM18" i="3"/>
  <c r="AN18" i="3" s="1"/>
  <c r="AM14" i="3"/>
  <c r="AN14" i="3" s="1"/>
  <c r="AC19" i="3"/>
  <c r="AD19" i="3" s="1"/>
  <c r="AC18" i="3"/>
  <c r="AD18" i="3" s="1"/>
  <c r="AC17" i="3"/>
  <c r="AD17" i="3" s="1"/>
  <c r="AC16" i="3"/>
  <c r="AD16" i="3" s="1"/>
  <c r="AC15" i="3"/>
  <c r="AD15" i="3" s="1"/>
  <c r="AC14" i="3"/>
  <c r="AD14" i="3" s="1"/>
  <c r="Y17" i="3"/>
  <c r="Y16" i="3"/>
  <c r="Y15" i="3"/>
  <c r="BH57" i="3"/>
  <c r="BF57" i="3"/>
  <c r="BH56" i="3"/>
  <c r="BF56" i="3"/>
  <c r="BH55" i="3"/>
  <c r="BF55" i="3"/>
  <c r="BH54" i="3"/>
  <c r="BF54" i="3"/>
  <c r="BH53" i="3"/>
  <c r="BF53" i="3"/>
  <c r="BH52" i="3"/>
  <c r="BF52" i="3"/>
  <c r="DD28" i="3"/>
  <c r="CY28" i="3"/>
  <c r="BH28" i="3"/>
  <c r="AX28" i="3"/>
  <c r="AS28" i="3"/>
  <c r="DD27" i="3"/>
  <c r="CY27" i="3"/>
  <c r="BH27" i="3"/>
  <c r="AX27" i="3"/>
  <c r="AS27" i="3"/>
  <c r="DD26" i="3"/>
  <c r="CY26" i="3"/>
  <c r="BH26" i="3"/>
  <c r="AX26" i="3"/>
  <c r="AS26" i="3"/>
  <c r="DD25" i="3"/>
  <c r="CY25" i="3"/>
  <c r="BH25" i="3"/>
  <c r="AX25" i="3"/>
  <c r="AS25" i="3"/>
  <c r="DD24" i="3"/>
  <c r="CY24" i="3"/>
  <c r="BH24" i="3"/>
  <c r="AX24" i="3"/>
  <c r="AS24" i="3"/>
  <c r="DD23" i="3"/>
  <c r="CY23" i="3"/>
  <c r="AX23" i="3"/>
  <c r="AS23" i="3"/>
  <c r="DC19" i="3"/>
  <c r="CX19" i="3"/>
  <c r="CY19" i="3" s="1"/>
  <c r="BW19" i="3"/>
  <c r="BR19" i="3"/>
  <c r="BM19" i="3"/>
  <c r="BH19" i="3"/>
  <c r="BC19" i="3"/>
  <c r="AX19" i="3"/>
  <c r="AS19" i="3"/>
  <c r="AH19" i="3"/>
  <c r="AI19" i="3" s="1"/>
  <c r="X19" i="3"/>
  <c r="Y19" i="3" s="1"/>
  <c r="S19" i="3"/>
  <c r="T19" i="3" s="1"/>
  <c r="O19" i="3"/>
  <c r="I19" i="3"/>
  <c r="J19" i="3" s="1"/>
  <c r="E19" i="3"/>
  <c r="DC18" i="3"/>
  <c r="CX18" i="3"/>
  <c r="CY18" i="3" s="1"/>
  <c r="BW18" i="3"/>
  <c r="BR18" i="3"/>
  <c r="BM18" i="3"/>
  <c r="BH18" i="3"/>
  <c r="BC18" i="3"/>
  <c r="AX18" i="3"/>
  <c r="AS18" i="3"/>
  <c r="AH18" i="3"/>
  <c r="AI18" i="3" s="1"/>
  <c r="Y18" i="3"/>
  <c r="S18" i="3"/>
  <c r="T18" i="3" s="1"/>
  <c r="O18" i="3"/>
  <c r="I18" i="3"/>
  <c r="J18" i="3" s="1"/>
  <c r="E18" i="3"/>
  <c r="DC17" i="3"/>
  <c r="CX17" i="3"/>
  <c r="CY17" i="3" s="1"/>
  <c r="BW17" i="3"/>
  <c r="BR17" i="3"/>
  <c r="BM17" i="3"/>
  <c r="BH17" i="3"/>
  <c r="BC17" i="3"/>
  <c r="AX17" i="3"/>
  <c r="AS17" i="3"/>
  <c r="S17" i="3"/>
  <c r="T17" i="3" s="1"/>
  <c r="O17" i="3"/>
  <c r="I17" i="3"/>
  <c r="J17" i="3" s="1"/>
  <c r="E17" i="3"/>
  <c r="DC16" i="3"/>
  <c r="CX16" i="3"/>
  <c r="CY16" i="3" s="1"/>
  <c r="BW16" i="3"/>
  <c r="BR16" i="3"/>
  <c r="BM16" i="3"/>
  <c r="BH16" i="3"/>
  <c r="BC16" i="3"/>
  <c r="AX16" i="3"/>
  <c r="AS16" i="3"/>
  <c r="T16" i="3"/>
  <c r="O16" i="3"/>
  <c r="I16" i="3"/>
  <c r="J16" i="3" s="1"/>
  <c r="E16" i="3"/>
  <c r="DC15" i="3"/>
  <c r="CX15" i="3"/>
  <c r="CY15" i="3" s="1"/>
  <c r="BW15" i="3"/>
  <c r="BR15" i="3"/>
  <c r="BH15" i="3"/>
  <c r="BC15" i="3"/>
  <c r="AX15" i="3"/>
  <c r="AS15" i="3"/>
  <c r="T15" i="3"/>
  <c r="O15" i="3"/>
  <c r="J15" i="3"/>
  <c r="E15" i="3"/>
  <c r="DC14" i="3"/>
  <c r="CX14" i="3"/>
  <c r="CY14" i="3" s="1"/>
  <c r="BW14" i="3"/>
  <c r="BR14" i="3"/>
  <c r="BH14" i="3"/>
  <c r="BC14" i="3"/>
  <c r="AX14" i="3"/>
  <c r="AS14" i="3"/>
  <c r="AH14" i="3"/>
  <c r="AI14" i="3" s="1"/>
  <c r="X14" i="3"/>
  <c r="Y14" i="3" s="1"/>
  <c r="O14" i="3"/>
  <c r="J14" i="3"/>
  <c r="E14" i="3"/>
  <c r="CR28" i="2"/>
  <c r="CR27" i="2"/>
  <c r="CR23" i="2"/>
  <c r="CM28" i="2"/>
  <c r="CM27" i="2"/>
  <c r="CM23" i="2"/>
  <c r="CH28" i="2"/>
  <c r="CH27" i="2"/>
  <c r="CH23" i="2"/>
  <c r="DL15" i="2"/>
  <c r="DL16" i="2"/>
  <c r="DL17" i="2"/>
  <c r="DL18" i="2"/>
  <c r="DL19" i="2"/>
  <c r="DL14" i="2"/>
  <c r="DE15" i="2"/>
  <c r="DE16" i="2"/>
  <c r="DE17" i="2"/>
  <c r="DE18" i="2"/>
  <c r="DE19" i="2"/>
  <c r="DE14" i="2"/>
  <c r="DG15" i="2"/>
  <c r="DG14" i="2"/>
  <c r="DG16" i="2"/>
  <c r="DG17" i="2"/>
  <c r="DG18" i="2"/>
  <c r="DG19" i="2"/>
  <c r="DB14" i="2"/>
  <c r="BH23" i="2"/>
  <c r="BH28" i="2"/>
  <c r="BH27" i="2"/>
  <c r="BH26" i="2"/>
  <c r="BH25" i="2"/>
  <c r="BH24" i="2"/>
  <c r="BB28" i="2"/>
  <c r="BB27" i="2"/>
  <c r="BB26" i="2"/>
  <c r="BB25" i="2"/>
  <c r="BB24" i="2"/>
  <c r="BB23" i="2"/>
  <c r="AP28" i="2"/>
  <c r="AP27" i="2"/>
  <c r="AP26" i="2"/>
  <c r="AP25" i="2"/>
  <c r="AP24" i="2"/>
  <c r="AP23" i="2"/>
  <c r="AJ28" i="2"/>
  <c r="AJ27" i="2"/>
  <c r="AJ26" i="2"/>
  <c r="AJ25" i="2"/>
  <c r="AJ24" i="2"/>
  <c r="S19" i="2"/>
  <c r="T19" i="2" s="1"/>
  <c r="O19" i="2"/>
  <c r="S18" i="2"/>
  <c r="T18" i="2" s="1"/>
  <c r="O18" i="2"/>
  <c r="S17" i="2"/>
  <c r="T17" i="2" s="1"/>
  <c r="O17" i="2"/>
  <c r="T16" i="2"/>
  <c r="O16" i="2"/>
  <c r="T15" i="2"/>
  <c r="O15" i="2"/>
  <c r="T14" i="2"/>
  <c r="O14" i="2"/>
  <c r="CW23" i="2"/>
  <c r="DB24" i="2"/>
  <c r="DB25" i="2"/>
  <c r="DB26" i="2"/>
  <c r="DB27" i="2"/>
  <c r="DB28" i="2"/>
  <c r="DB23" i="2"/>
  <c r="CW24" i="2"/>
  <c r="CW25" i="2"/>
  <c r="CW26" i="2"/>
  <c r="CW27" i="2"/>
  <c r="CW28" i="2"/>
  <c r="CV14" i="2"/>
  <c r="DA19" i="2"/>
  <c r="DA18" i="2"/>
  <c r="DA17" i="2"/>
  <c r="DA16" i="2"/>
  <c r="DA15" i="2"/>
  <c r="DA14" i="2"/>
  <c r="CQ19" i="2"/>
  <c r="CR19" i="2" s="1"/>
  <c r="CQ18" i="2"/>
  <c r="CR18" i="2" s="1"/>
  <c r="CQ14" i="2"/>
  <c r="CR14" i="2" s="1"/>
  <c r="CL19" i="2"/>
  <c r="CM19" i="2" s="1"/>
  <c r="CL18" i="2"/>
  <c r="CM18" i="2" s="1"/>
  <c r="CL14" i="2"/>
  <c r="CM14" i="2" s="1"/>
  <c r="BX19" i="2"/>
  <c r="BX18" i="2"/>
  <c r="BX17" i="2"/>
  <c r="BX16" i="2"/>
  <c r="BX15" i="2"/>
  <c r="BX14" i="2"/>
  <c r="CC19" i="2"/>
  <c r="CC18" i="2"/>
  <c r="CC17" i="2"/>
  <c r="CC16" i="2"/>
  <c r="CC15" i="2"/>
  <c r="CC14" i="2"/>
  <c r="BK19" i="2"/>
  <c r="BK18" i="2"/>
  <c r="BK17" i="2"/>
  <c r="BK16" i="2"/>
  <c r="BK15" i="2"/>
  <c r="BK14" i="2"/>
  <c r="BE19" i="2"/>
  <c r="BE18" i="2"/>
  <c r="BE17" i="2"/>
  <c r="BE16" i="2"/>
  <c r="BE15" i="2"/>
  <c r="BE14" i="2"/>
  <c r="AY19" i="2"/>
  <c r="AY18" i="2"/>
  <c r="AY17" i="2"/>
  <c r="AY16" i="2"/>
  <c r="AY15" i="2"/>
  <c r="AY14" i="2"/>
  <c r="AS19" i="2"/>
  <c r="AS18" i="2"/>
  <c r="AS17" i="2"/>
  <c r="AS16" i="2"/>
  <c r="AS15" i="2"/>
  <c r="AS14" i="2"/>
  <c r="AM19" i="2"/>
  <c r="AM18" i="2"/>
  <c r="AM17" i="2"/>
  <c r="AM16" i="2"/>
  <c r="AM15" i="2"/>
  <c r="AM14" i="2"/>
  <c r="BB57" i="2"/>
  <c r="AY57" i="2"/>
  <c r="BB56" i="2"/>
  <c r="AY56" i="2"/>
  <c r="BB55" i="2"/>
  <c r="AY55" i="2"/>
  <c r="BB54" i="2"/>
  <c r="AY54" i="2"/>
  <c r="BB53" i="2"/>
  <c r="AY53" i="2"/>
  <c r="BB52" i="2"/>
  <c r="AY52" i="2"/>
  <c r="DB15" i="2" l="1"/>
  <c r="DB19" i="2"/>
  <c r="DB16" i="2"/>
  <c r="DB17" i="2"/>
  <c r="DB18" i="2"/>
  <c r="DD18" i="3"/>
  <c r="DD14" i="3"/>
  <c r="DD17" i="3"/>
  <c r="DD16" i="3"/>
  <c r="DD15" i="3"/>
  <c r="DD19" i="3"/>
  <c r="I19" i="2"/>
  <c r="J19" i="2" s="1"/>
  <c r="I18" i="2"/>
  <c r="J18" i="2" s="1"/>
  <c r="I17" i="2"/>
  <c r="J17" i="2" s="1"/>
  <c r="I16" i="2"/>
  <c r="J16" i="2" s="1"/>
  <c r="J15" i="2"/>
  <c r="J14" i="2"/>
  <c r="AG19" i="2"/>
  <c r="AG18" i="2"/>
  <c r="AG17" i="2"/>
  <c r="AG16" i="2"/>
  <c r="AG15" i="2"/>
  <c r="AG14" i="2"/>
  <c r="BS19" i="2"/>
  <c r="BS18" i="2"/>
  <c r="BS17" i="2"/>
  <c r="BS16" i="2"/>
  <c r="BS15" i="2"/>
  <c r="BS14" i="2"/>
  <c r="AC19" i="2"/>
  <c r="AD19" i="2" s="1"/>
  <c r="AC18" i="2"/>
  <c r="AD18" i="2" s="1"/>
  <c r="AC14" i="2"/>
  <c r="AD14" i="2" s="1"/>
  <c r="X19" i="2"/>
  <c r="Y19" i="2" s="1"/>
  <c r="X18" i="2"/>
  <c r="Y18" i="2" s="1"/>
  <c r="X14" i="2"/>
  <c r="Y14" i="2" s="1"/>
  <c r="CG19" i="2"/>
  <c r="CH19" i="2" s="1"/>
  <c r="CG18" i="2"/>
  <c r="CH18" i="2" s="1"/>
  <c r="CG14" i="2"/>
  <c r="CH14" i="2" s="1"/>
  <c r="CV17" i="2"/>
  <c r="CW17" i="2" s="1"/>
  <c r="CV16" i="2"/>
  <c r="CW16" i="2" s="1"/>
  <c r="CV15" i="2"/>
  <c r="CW15" i="2" s="1"/>
  <c r="CV19" i="2"/>
  <c r="CW19" i="2" s="1"/>
  <c r="CV18" i="2"/>
  <c r="CW18" i="2" s="1"/>
  <c r="CW14" i="2"/>
  <c r="E19" i="2"/>
  <c r="E18" i="2"/>
  <c r="E17" i="2"/>
  <c r="E16" i="2"/>
  <c r="E15" i="2"/>
  <c r="E14" i="2"/>
</calcChain>
</file>

<file path=xl/sharedStrings.xml><?xml version="1.0" encoding="utf-8"?>
<sst xmlns="http://schemas.openxmlformats.org/spreadsheetml/2006/main" count="1236" uniqueCount="205">
  <si>
    <t>Employee</t>
  </si>
  <si>
    <t>Employee + Spouse</t>
  </si>
  <si>
    <t>Employee + Spouse 1 dependent</t>
  </si>
  <si>
    <t>Employee + Spouse 2 dependent</t>
  </si>
  <si>
    <t>Employee + 1 dependent</t>
  </si>
  <si>
    <t>Employee + 2 dependent</t>
  </si>
  <si>
    <t>Total</t>
  </si>
  <si>
    <t>ER</t>
  </si>
  <si>
    <t>EE</t>
  </si>
  <si>
    <t>Total EE %</t>
  </si>
  <si>
    <t>N/A</t>
  </si>
  <si>
    <t>HSA Contribution Annually</t>
  </si>
  <si>
    <t>Full Time Non Union Rates</t>
  </si>
  <si>
    <t>Specialist Copay</t>
  </si>
  <si>
    <t>ER Copay</t>
  </si>
  <si>
    <t>OV Primary Copay</t>
  </si>
  <si>
    <t>Deductible Individual/Family</t>
  </si>
  <si>
    <t>OOPM Individual/Family</t>
  </si>
  <si>
    <t>$250/$750</t>
  </si>
  <si>
    <t>Unknown</t>
  </si>
  <si>
    <t>$2000/$4000</t>
  </si>
  <si>
    <t>EE
Wellness</t>
  </si>
  <si>
    <t>EE
Non-Wellness</t>
  </si>
  <si>
    <t>$4000/$8000</t>
  </si>
  <si>
    <t>VEBA
Contribution
Annually</t>
  </si>
  <si>
    <t>Urgent Care Copay</t>
  </si>
  <si>
    <t>City of Gresham
UMR PPO Plan</t>
  </si>
  <si>
    <t>HRA</t>
  </si>
  <si>
    <t>HSA</t>
  </si>
  <si>
    <t>FSA</t>
  </si>
  <si>
    <t>Rates &amp; Contributions</t>
  </si>
  <si>
    <t>Plan Details</t>
  </si>
  <si>
    <t xml:space="preserve">Yes  </t>
  </si>
  <si>
    <t>City of Gresham
Kaiser HMO Plan</t>
  </si>
  <si>
    <t>In-Network</t>
  </si>
  <si>
    <t>Out-of-Network</t>
  </si>
  <si>
    <t>Not Covered</t>
  </si>
  <si>
    <t>$2,250/$4,750</t>
  </si>
  <si>
    <t>$4,250/$8,750</t>
  </si>
  <si>
    <t>No</t>
  </si>
  <si>
    <t>Yes - VEBA
Percentage based on salary and PTO accrual exceeding max limit at end of calendar year.</t>
  </si>
  <si>
    <t>$600/$1,200</t>
  </si>
  <si>
    <t>City of Vancouver
Regence PPO Plan</t>
  </si>
  <si>
    <t>City of Vancouver
Regence HDHP Plan</t>
  </si>
  <si>
    <t>Yes</t>
  </si>
  <si>
    <t>HSA
Contribution
Annually</t>
  </si>
  <si>
    <t>Washington County 
Providence PPO Plan</t>
  </si>
  <si>
    <t>$500/$1,500</t>
  </si>
  <si>
    <t>$1,000/$3,000</t>
  </si>
  <si>
    <t>$2,200/$6,600</t>
  </si>
  <si>
    <t>$4,400/$13,200</t>
  </si>
  <si>
    <t>Wellness Incentive</t>
  </si>
  <si>
    <t>Yes
95% Employee / 95% Dependent
Non Wellness: 90% Employee / 90% Dependent</t>
  </si>
  <si>
    <t>Washington County 
Providence HDHP Plan</t>
  </si>
  <si>
    <t>$1,250/$3,750</t>
  </si>
  <si>
    <t>$3,200/$9,600</t>
  </si>
  <si>
    <t>Washington County 
Providence HDHP Plan w. HRA Veba</t>
  </si>
  <si>
    <t>$2,000/$4,000</t>
  </si>
  <si>
    <t>$4,000/$8,000</t>
  </si>
  <si>
    <t>20% coinsurance</t>
  </si>
  <si>
    <t>Washington County 
Kaiser HDHP Plan</t>
  </si>
  <si>
    <t>Washington County 
Kaiser HDHP Plan w. HRA VEBA</t>
  </si>
  <si>
    <t>$1,500/$3,000</t>
  </si>
  <si>
    <t xml:space="preserve">Yes </t>
  </si>
  <si>
    <t>$750/$1,500</t>
  </si>
  <si>
    <t>$3,000/$6,000</t>
  </si>
  <si>
    <t>Washington County 
Kaiser HMO Plan</t>
  </si>
  <si>
    <t>City of Portland
Moda PPO</t>
  </si>
  <si>
    <t>City of Portland
Moda HDHP</t>
  </si>
  <si>
    <t>City of Portland
Kaiser HMO</t>
  </si>
  <si>
    <t>HRA VEBA
Contribution
Annually</t>
  </si>
  <si>
    <t>$1,600/$3,200</t>
  </si>
  <si>
    <t>$1,800/$5,400</t>
  </si>
  <si>
    <t>*Rates include Vision</t>
  </si>
  <si>
    <t>No changes 2023-2024 plan year</t>
  </si>
  <si>
    <t>No changes 2023-2024  plan year</t>
  </si>
  <si>
    <t>Multnomah County
Moda PPO 400</t>
  </si>
  <si>
    <t>Multnomah County
Moda PPO 1000</t>
  </si>
  <si>
    <t>Multnomah County
Kaiser HMO</t>
  </si>
  <si>
    <t>$400/$1,200</t>
  </si>
  <si>
    <t>$2,000/$6,000</t>
  </si>
  <si>
    <t>$1,000/$2,500</t>
  </si>
  <si>
    <t>$6,150/$12,300</t>
  </si>
  <si>
    <t>30% after ded</t>
  </si>
  <si>
    <t>35% after ded</t>
  </si>
  <si>
    <t>50% after ded</t>
  </si>
  <si>
    <t>Not covered</t>
  </si>
  <si>
    <t>Not available</t>
  </si>
  <si>
    <t>20% after ded</t>
  </si>
  <si>
    <t>City of Hillsboro
Cigna PPO</t>
  </si>
  <si>
    <t>City of Hillsboro
Kaiser HMO</t>
  </si>
  <si>
    <t>40% after ded</t>
  </si>
  <si>
    <t>$200
(waved if admitted)</t>
  </si>
  <si>
    <t>2% of EE's base salary</t>
  </si>
  <si>
    <t>City of Beaverton
Moda PPO</t>
  </si>
  <si>
    <t>City of Beaverton
Kaiser HMO</t>
  </si>
  <si>
    <t>$300/$900</t>
  </si>
  <si>
    <t>$2,300/$6,900</t>
  </si>
  <si>
    <t>$5,000/$10,000</t>
  </si>
  <si>
    <t>20% (40% Participating)</t>
  </si>
  <si>
    <t>14% increase</t>
  </si>
  <si>
    <t>10% increase</t>
  </si>
  <si>
    <t>City of Vancouver
Kaiser Plan</t>
  </si>
  <si>
    <t>City of Vancouver
Kaiser HDHP Plan</t>
  </si>
  <si>
    <t>$3,425/$6,850</t>
  </si>
  <si>
    <t>6% increase</t>
  </si>
  <si>
    <t>13% increase</t>
  </si>
  <si>
    <t>New plan in 2024</t>
  </si>
  <si>
    <t>12% increase</t>
  </si>
  <si>
    <r>
      <t xml:space="preserve">City of Seattle
Aetna </t>
    </r>
    <r>
      <rPr>
        <b/>
        <sz val="11"/>
        <rFont val="Calibri"/>
        <family val="2"/>
        <scheme val="minor"/>
      </rPr>
      <t>Traditional PPO Plan</t>
    </r>
  </si>
  <si>
    <r>
      <t xml:space="preserve">City of Seattle
Aetna Preventive </t>
    </r>
    <r>
      <rPr>
        <b/>
        <sz val="11"/>
        <rFont val="Calibri"/>
        <family val="2"/>
        <scheme val="minor"/>
      </rPr>
      <t>PPO Plan</t>
    </r>
  </si>
  <si>
    <t>$100/$300</t>
  </si>
  <si>
    <t>$450/$1,350</t>
  </si>
  <si>
    <t>City of Seattle
Kaiser Standard HMO Plan</t>
  </si>
  <si>
    <t>200/$600</t>
  </si>
  <si>
    <t>City of Seattle
Kaiser Deductible HMO Plan</t>
  </si>
  <si>
    <t>2% increase</t>
  </si>
  <si>
    <t>9% increase</t>
  </si>
  <si>
    <t>Clark County
Regence PPO Plan</t>
  </si>
  <si>
    <t>$300/$600</t>
  </si>
  <si>
    <t>$2,800/$5,600</t>
  </si>
  <si>
    <t>$3,200/$6,400</t>
  </si>
  <si>
    <t>Clark County
Kaiser Traditional HMO Plan</t>
  </si>
  <si>
    <t>$1,200/$2,400</t>
  </si>
  <si>
    <t xml:space="preserve">City of Vancouver
Regence HDHP </t>
  </si>
  <si>
    <t xml:space="preserve">City of Vancouver
Kaiser HDHP </t>
  </si>
  <si>
    <r>
      <t>Clark County
Regence</t>
    </r>
    <r>
      <rPr>
        <b/>
        <sz val="11"/>
        <color rgb="FFFF0000"/>
        <rFont val="Calibri"/>
        <family val="2"/>
        <scheme val="minor"/>
      </rPr>
      <t xml:space="preserve"> </t>
    </r>
    <r>
      <rPr>
        <b/>
        <sz val="11"/>
        <color theme="0"/>
        <rFont val="Calibri"/>
        <family val="2"/>
        <scheme val="minor"/>
      </rPr>
      <t xml:space="preserve">HDHP </t>
    </r>
  </si>
  <si>
    <t>Clark County
Kaiser HDHP Plan</t>
  </si>
  <si>
    <t>$3,050/$6,100</t>
  </si>
  <si>
    <t>City of Everett
HMA CDHP</t>
  </si>
  <si>
    <t>$2,500/$5,000</t>
  </si>
  <si>
    <t>unknown</t>
  </si>
  <si>
    <t>City of Everett
HMA PPO Plan</t>
  </si>
  <si>
    <r>
      <t xml:space="preserve">City of Everett
</t>
    </r>
    <r>
      <rPr>
        <b/>
        <sz val="11"/>
        <rFont val="Calibri"/>
        <family val="2"/>
        <scheme val="minor"/>
      </rPr>
      <t>Kaiser New HMO</t>
    </r>
    <r>
      <rPr>
        <b/>
        <sz val="11"/>
        <color theme="1"/>
        <rFont val="Calibri"/>
        <family val="2"/>
        <scheme val="minor"/>
      </rPr>
      <t xml:space="preserve"> Plan</t>
    </r>
  </si>
  <si>
    <r>
      <t xml:space="preserve">City of Everett
</t>
    </r>
    <r>
      <rPr>
        <b/>
        <sz val="11"/>
        <rFont val="Calibri"/>
        <family val="2"/>
        <scheme val="minor"/>
      </rPr>
      <t>Kaiser Legacy HMO</t>
    </r>
    <r>
      <rPr>
        <b/>
        <sz val="11"/>
        <color theme="1"/>
        <rFont val="Calibri"/>
        <family val="2"/>
        <scheme val="minor"/>
      </rPr>
      <t xml:space="preserve"> Plan</t>
    </r>
  </si>
  <si>
    <t>$1,000/$2,000</t>
  </si>
  <si>
    <t>$3,000/$9,000</t>
  </si>
  <si>
    <t>15% increase</t>
  </si>
  <si>
    <t>25% increase</t>
  </si>
  <si>
    <t>No changes to rates. Changes to EE contributions.</t>
  </si>
  <si>
    <t>City of Tacoma
Kaiser HMO</t>
  </si>
  <si>
    <t>$100/$200</t>
  </si>
  <si>
    <t>$250/$500</t>
  </si>
  <si>
    <t>$20 + 50% coins</t>
  </si>
  <si>
    <t>City of Tacoma
Regence PPO Plan</t>
  </si>
  <si>
    <t>City of Tacoma
Regence HDHP</t>
  </si>
  <si>
    <t>$500 w/o Wellness / $1,250 with Wellness</t>
  </si>
  <si>
    <t>$1,000 w/o Wellness / $2,500 with Wellness</t>
  </si>
  <si>
    <r>
      <t>City of Spokane
Premera</t>
    </r>
    <r>
      <rPr>
        <b/>
        <sz val="11"/>
        <color rgb="FFFF0000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>PPO</t>
    </r>
  </si>
  <si>
    <t>$150/$450</t>
  </si>
  <si>
    <t>Unlimited</t>
  </si>
  <si>
    <r>
      <t xml:space="preserve">City of Spokane
</t>
    </r>
    <r>
      <rPr>
        <b/>
        <sz val="11"/>
        <rFont val="Calibri"/>
        <family val="2"/>
        <scheme val="minor"/>
      </rPr>
      <t>Kaiser HMO</t>
    </r>
  </si>
  <si>
    <t>5% increase</t>
  </si>
  <si>
    <t>3% increase</t>
  </si>
  <si>
    <t>Average</t>
  </si>
  <si>
    <t>Total EE%</t>
  </si>
  <si>
    <t>Munincipality</t>
  </si>
  <si>
    <t>Seattle</t>
  </si>
  <si>
    <t>Clark County</t>
  </si>
  <si>
    <t>Everett</t>
  </si>
  <si>
    <t>Tacoma</t>
  </si>
  <si>
    <t>Spokane</t>
  </si>
  <si>
    <t>Gresham</t>
  </si>
  <si>
    <t>Washington County</t>
  </si>
  <si>
    <t>Portland</t>
  </si>
  <si>
    <t>Multnomah County</t>
  </si>
  <si>
    <t>Hillsboro</t>
  </si>
  <si>
    <t>Beaverton</t>
  </si>
  <si>
    <t>Median</t>
  </si>
  <si>
    <t>Non-Kaiser OV Copay</t>
  </si>
  <si>
    <t>Deductible (Individual)</t>
  </si>
  <si>
    <t>Deductible (Family)</t>
  </si>
  <si>
    <t>City of Vancouver</t>
  </si>
  <si>
    <t>Regence Plans</t>
  </si>
  <si>
    <t>Kaiser Plans</t>
  </si>
  <si>
    <t>HDHP</t>
  </si>
  <si>
    <t>PPO</t>
  </si>
  <si>
    <t>Annual HSA Contribution Employee Only</t>
  </si>
  <si>
    <t>Annual HSA Contribution Family</t>
  </si>
  <si>
    <t>Primary Office Visit Copay</t>
  </si>
  <si>
    <t>Specialist Office Visit Copay</t>
  </si>
  <si>
    <t>Kaiser PPO Individual Deductible</t>
  </si>
  <si>
    <t>Non-Kaiser PPO Individual Deductible</t>
  </si>
  <si>
    <t>Average 
HMO - Premium &amp; Contribution</t>
  </si>
  <si>
    <t>Median
HMO - Premium &amp; EE Contribution</t>
  </si>
  <si>
    <t>Kaiser PPO Family Deductible</t>
  </si>
  <si>
    <t>Non-Kaiser PPO Family Deductible</t>
  </si>
  <si>
    <t>Kaiser Specialist Copay</t>
  </si>
  <si>
    <t>Kaiser Primary Copay</t>
  </si>
  <si>
    <t>Non-Kaiser Specialist Copay</t>
  </si>
  <si>
    <t>Non-Kaiser HDHP Indvidual Deductible</t>
  </si>
  <si>
    <t>Non-Kaiser HDHP Family Deductible</t>
  </si>
  <si>
    <t>HSA Contribution EE</t>
  </si>
  <si>
    <t>HSA Contribution Family</t>
  </si>
  <si>
    <t>Kaiser HDHP Individual Deductible</t>
  </si>
  <si>
    <t>Kaiser HDHP Family Deductible</t>
  </si>
  <si>
    <t>Average 
PPO - Premium &amp; Contribution</t>
  </si>
  <si>
    <t>Median
PPO - Premium &amp; Contribution</t>
  </si>
  <si>
    <t>Average 
HDHP - Premium &amp; Contribution</t>
  </si>
  <si>
    <t>Median
HDHP - Premium &amp; EE Contribution</t>
  </si>
  <si>
    <t xml:space="preserve">Premium &amp; contribution calculations are per type of plan. </t>
  </si>
  <si>
    <t>City of Vacouver
Regence HDHP - Premium &amp; Contribution</t>
  </si>
  <si>
    <t>City of Vacouver
Kaiser HDHP - Premium &amp; Contribution</t>
  </si>
  <si>
    <t>City of Vacouver
Kaiser HMO - Premium &amp; Contribution</t>
  </si>
  <si>
    <t>City of Vancouver
Regence PPO - Premium &amp; Contribution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</si>
</sst>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  <numFmt numFmtId="165" formatCode="&quot;$&quot;#,##0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6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 style="thin">
        <color indexed="64"/>
      </left>
      <right style="thin">
        <color theme="2" tint="-9.9978637043366805E-2"/>
      </right>
      <top/>
      <bottom/>
      <diagonal/>
    </border>
    <border>
      <left style="thin">
        <color theme="2" tint="-9.9978637043366805E-2"/>
      </left>
      <right style="thin">
        <color theme="2" tint="-9.9978637043366805E-2"/>
      </right>
      <top/>
      <bottom style="thin">
        <color theme="2" tint="-9.9978637043366805E-2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theme="4" tint="0.59999389629810485"/>
      </right>
      <top/>
      <bottom/>
      <diagonal/>
    </border>
    <border>
      <left/>
      <right style="medium">
        <color theme="4" tint="0.59999389629810485"/>
      </right>
      <top/>
      <bottom style="medium">
        <color indexed="64"/>
      </bottom>
      <diagonal/>
    </border>
    <border>
      <left/>
      <right style="medium">
        <color theme="4" tint="0.59999389629810485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theme="4" tint="0.59999389629810485"/>
      </bottom>
      <diagonal/>
    </border>
    <border>
      <left/>
      <right/>
      <top style="medium">
        <color indexed="64"/>
      </top>
      <bottom style="medium">
        <color theme="4" tint="0.59999389629810485"/>
      </bottom>
      <diagonal/>
    </border>
    <border>
      <left/>
      <right style="thin">
        <color theme="4" tint="0.59999389629810485"/>
      </right>
      <top style="medium">
        <color indexed="64"/>
      </top>
      <bottom style="medium">
        <color theme="4" tint="0.59999389629810485"/>
      </bottom>
      <diagonal/>
    </border>
    <border>
      <left style="medium">
        <color indexed="64"/>
      </left>
      <right/>
      <top style="medium">
        <color indexed="64"/>
      </top>
      <bottom style="medium">
        <color theme="4" tint="0.59999389629810485"/>
      </bottom>
      <diagonal/>
    </border>
    <border>
      <left style="medium">
        <color indexed="64"/>
      </left>
      <right style="medium">
        <color theme="4" tint="0.59999389629810485"/>
      </right>
      <top/>
      <bottom/>
      <diagonal/>
    </border>
    <border>
      <left style="medium">
        <color indexed="64"/>
      </left>
      <right style="medium">
        <color theme="4" tint="0.59999389629810485"/>
      </right>
      <top/>
      <bottom style="medium">
        <color indexed="64"/>
      </bottom>
      <diagonal/>
    </border>
    <border>
      <left style="medium">
        <color auto="1"/>
      </left>
      <right style="medium">
        <color theme="4" tint="0.59999389629810485"/>
      </right>
      <top style="medium">
        <color theme="4" tint="0.59999389629810485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9" fontId="8" fillId="0" borderId="0" applyFont="0" applyFill="0" applyBorder="0" applyAlignment="0" applyProtection="0"/>
    <xf numFmtId="44" fontId="8" fillId="0" borderId="0" applyFont="0" applyFill="0" applyBorder="0" applyAlignment="0" applyProtection="0"/>
  </cellStyleXfs>
  <cellXfs count="344">
    <xf numFmtId="0" fontId="0" fillId="0" borderId="0" xfId="0"/>
    <xf numFmtId="0" fontId="0" fillId="0" borderId="7" xfId="0" applyBorder="1"/>
    <xf numFmtId="164" fontId="5" fillId="0" borderId="0" xfId="0" applyNumberFormat="1" applyFont="1"/>
    <xf numFmtId="164" fontId="6" fillId="0" borderId="0" xfId="0" applyNumberFormat="1" applyFont="1"/>
    <xf numFmtId="9" fontId="5" fillId="0" borderId="0" xfId="0" applyNumberFormat="1" applyFont="1"/>
    <xf numFmtId="164" fontId="7" fillId="0" borderId="8" xfId="0" applyNumberFormat="1" applyFont="1" applyBorder="1"/>
    <xf numFmtId="164" fontId="7" fillId="0" borderId="6" xfId="0" applyNumberFormat="1" applyFont="1" applyBorder="1"/>
    <xf numFmtId="164" fontId="7" fillId="0" borderId="21" xfId="0" applyNumberFormat="1" applyFont="1" applyBorder="1"/>
    <xf numFmtId="0" fontId="0" fillId="4" borderId="0" xfId="0" applyFill="1"/>
    <xf numFmtId="9" fontId="5" fillId="0" borderId="0" xfId="0" applyNumberFormat="1" applyFont="1" applyAlignment="1">
      <alignment horizontal="right"/>
    </xf>
    <xf numFmtId="9" fontId="5" fillId="4" borderId="0" xfId="0" applyNumberFormat="1" applyFont="1" applyFill="1"/>
    <xf numFmtId="164" fontId="5" fillId="4" borderId="0" xfId="0" applyNumberFormat="1" applyFont="1" applyFill="1"/>
    <xf numFmtId="164" fontId="5" fillId="5" borderId="21" xfId="0" applyNumberFormat="1" applyFont="1" applyFill="1" applyBorder="1"/>
    <xf numFmtId="164" fontId="5" fillId="5" borderId="6" xfId="0" applyNumberFormat="1" applyFont="1" applyFill="1" applyBorder="1"/>
    <xf numFmtId="9" fontId="5" fillId="5" borderId="9" xfId="0" applyNumberFormat="1" applyFont="1" applyFill="1" applyBorder="1"/>
    <xf numFmtId="9" fontId="5" fillId="5" borderId="6" xfId="0" applyNumberFormat="1" applyFont="1" applyFill="1" applyBorder="1"/>
    <xf numFmtId="0" fontId="9" fillId="0" borderId="0" xfId="0" applyFont="1"/>
    <xf numFmtId="9" fontId="5" fillId="4" borderId="0" xfId="0" applyNumberFormat="1" applyFont="1" applyFill="1" applyAlignment="1">
      <alignment horizontal="right"/>
    </xf>
    <xf numFmtId="164" fontId="7" fillId="0" borderId="7" xfId="0" applyNumberFormat="1" applyFont="1" applyBorder="1"/>
    <xf numFmtId="9" fontId="7" fillId="0" borderId="7" xfId="0" applyNumberFormat="1" applyFont="1" applyBorder="1"/>
    <xf numFmtId="9" fontId="7" fillId="0" borderId="7" xfId="1" applyFont="1" applyBorder="1"/>
    <xf numFmtId="164" fontId="7" fillId="0" borderId="27" xfId="0" applyNumberFormat="1" applyFont="1" applyBorder="1"/>
    <xf numFmtId="164" fontId="7" fillId="0" borderId="33" xfId="0" applyNumberFormat="1" applyFont="1" applyBorder="1"/>
    <xf numFmtId="8" fontId="7" fillId="0" borderId="9" xfId="1" applyNumberFormat="1" applyFont="1" applyBorder="1"/>
    <xf numFmtId="9" fontId="7" fillId="0" borderId="6" xfId="0" applyNumberFormat="1" applyFont="1" applyBorder="1"/>
    <xf numFmtId="164" fontId="5" fillId="0" borderId="0" xfId="0" applyNumberFormat="1" applyFont="1" applyAlignment="1">
      <alignment vertical="top" wrapText="1"/>
    </xf>
    <xf numFmtId="165" fontId="5" fillId="0" borderId="0" xfId="0" applyNumberFormat="1" applyFont="1"/>
    <xf numFmtId="165" fontId="5" fillId="0" borderId="0" xfId="0" applyNumberFormat="1" applyFont="1" applyAlignment="1">
      <alignment horizontal="right" vertical="top"/>
    </xf>
    <xf numFmtId="164" fontId="5" fillId="4" borderId="22" xfId="0" applyNumberFormat="1" applyFont="1" applyFill="1" applyBorder="1"/>
    <xf numFmtId="164" fontId="5" fillId="4" borderId="17" xfId="0" applyNumberFormat="1" applyFont="1" applyFill="1" applyBorder="1"/>
    <xf numFmtId="164" fontId="7" fillId="0" borderId="0" xfId="0" applyNumberFormat="1" applyFont="1"/>
    <xf numFmtId="9" fontId="7" fillId="0" borderId="0" xfId="0" applyNumberFormat="1" applyFont="1"/>
    <xf numFmtId="164" fontId="5" fillId="4" borderId="24" xfId="0" applyNumberFormat="1" applyFont="1" applyFill="1" applyBorder="1"/>
    <xf numFmtId="9" fontId="5" fillId="4" borderId="24" xfId="0" applyNumberFormat="1" applyFont="1" applyFill="1" applyBorder="1"/>
    <xf numFmtId="9" fontId="5" fillId="5" borderId="14" xfId="0" applyNumberFormat="1" applyFont="1" applyFill="1" applyBorder="1"/>
    <xf numFmtId="9" fontId="5" fillId="4" borderId="25" xfId="0" applyNumberFormat="1" applyFont="1" applyFill="1" applyBorder="1"/>
    <xf numFmtId="9" fontId="5" fillId="0" borderId="0" xfId="1" applyFont="1" applyFill="1" applyBorder="1"/>
    <xf numFmtId="164" fontId="3" fillId="0" borderId="0" xfId="0" applyNumberFormat="1" applyFont="1"/>
    <xf numFmtId="9" fontId="7" fillId="0" borderId="0" xfId="1" applyFont="1" applyFill="1" applyBorder="1"/>
    <xf numFmtId="44" fontId="7" fillId="0" borderId="0" xfId="2" applyFont="1" applyFill="1" applyBorder="1"/>
    <xf numFmtId="9" fontId="5" fillId="4" borderId="17" xfId="0" applyNumberFormat="1" applyFont="1" applyFill="1" applyBorder="1"/>
    <xf numFmtId="164" fontId="7" fillId="4" borderId="0" xfId="0" applyNumberFormat="1" applyFont="1" applyFill="1" applyAlignment="1">
      <alignment horizontal="center"/>
    </xf>
    <xf numFmtId="164" fontId="5" fillId="0" borderId="0" xfId="0" applyNumberFormat="1" applyFont="1" applyAlignment="1">
      <alignment horizontal="right"/>
    </xf>
    <xf numFmtId="164" fontId="7" fillId="5" borderId="21" xfId="0" applyNumberFormat="1" applyFont="1" applyFill="1" applyBorder="1"/>
    <xf numFmtId="164" fontId="7" fillId="5" borderId="6" xfId="0" applyNumberFormat="1" applyFont="1" applyFill="1" applyBorder="1"/>
    <xf numFmtId="9" fontId="7" fillId="5" borderId="6" xfId="0" applyNumberFormat="1" applyFont="1" applyFill="1" applyBorder="1"/>
    <xf numFmtId="9" fontId="5" fillId="5" borderId="9" xfId="0" applyNumberFormat="1" applyFont="1" applyFill="1" applyBorder="1" applyAlignment="1">
      <alignment horizontal="right"/>
    </xf>
    <xf numFmtId="164" fontId="7" fillId="5" borderId="8" xfId="0" applyNumberFormat="1" applyFont="1" applyFill="1" applyBorder="1"/>
    <xf numFmtId="9" fontId="5" fillId="4" borderId="15" xfId="0" applyNumberFormat="1" applyFont="1" applyFill="1" applyBorder="1" applyAlignment="1">
      <alignment horizontal="right"/>
    </xf>
    <xf numFmtId="9" fontId="5" fillId="4" borderId="15" xfId="0" applyNumberFormat="1" applyFont="1" applyFill="1" applyBorder="1"/>
    <xf numFmtId="164" fontId="5" fillId="0" borderId="0" xfId="0" applyNumberFormat="1" applyFont="1" applyAlignment="1">
      <alignment wrapText="1"/>
    </xf>
    <xf numFmtId="164" fontId="7" fillId="6" borderId="0" xfId="0" applyNumberFormat="1" applyFont="1" applyFill="1"/>
    <xf numFmtId="164" fontId="7" fillId="6" borderId="0" xfId="0" applyNumberFormat="1" applyFont="1" applyFill="1" applyAlignment="1">
      <alignment vertical="top" wrapText="1"/>
    </xf>
    <xf numFmtId="164" fontId="7" fillId="6" borderId="0" xfId="0" applyNumberFormat="1" applyFont="1" applyFill="1" applyAlignment="1">
      <alignment horizontal="right" vertical="top"/>
    </xf>
    <xf numFmtId="164" fontId="7" fillId="0" borderId="9" xfId="0" applyNumberFormat="1" applyFont="1" applyBorder="1"/>
    <xf numFmtId="0" fontId="1" fillId="2" borderId="27" xfId="0" applyFont="1" applyFill="1" applyBorder="1" applyAlignment="1">
      <alignment horizontal="center"/>
    </xf>
    <xf numFmtId="0" fontId="1" fillId="2" borderId="27" xfId="0" applyFont="1" applyFill="1" applyBorder="1" applyAlignment="1">
      <alignment horizontal="center" wrapText="1"/>
    </xf>
    <xf numFmtId="0" fontId="2" fillId="0" borderId="0" xfId="0" applyFont="1"/>
    <xf numFmtId="0" fontId="1" fillId="2" borderId="34" xfId="0" applyFont="1" applyFill="1" applyBorder="1" applyAlignment="1">
      <alignment horizontal="center"/>
    </xf>
    <xf numFmtId="0" fontId="2" fillId="4" borderId="30" xfId="0" applyFont="1" applyFill="1" applyBorder="1"/>
    <xf numFmtId="0" fontId="0" fillId="4" borderId="15" xfId="0" applyFill="1" applyBorder="1"/>
    <xf numFmtId="0" fontId="1" fillId="2" borderId="30" xfId="0" applyFont="1" applyFill="1" applyBorder="1" applyAlignment="1">
      <alignment horizontal="center" wrapText="1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0" borderId="25" xfId="0" applyFont="1" applyBorder="1" applyAlignment="1">
      <alignment horizontal="left" vertical="center"/>
    </xf>
    <xf numFmtId="0" fontId="1" fillId="2" borderId="29" xfId="0" applyFont="1" applyFill="1" applyBorder="1" applyAlignment="1">
      <alignment horizontal="center"/>
    </xf>
    <xf numFmtId="0" fontId="1" fillId="2" borderId="28" xfId="0" applyFont="1" applyFill="1" applyBorder="1" applyAlignment="1">
      <alignment horizontal="center" wrapText="1"/>
    </xf>
    <xf numFmtId="9" fontId="7" fillId="0" borderId="9" xfId="0" applyNumberFormat="1" applyFont="1" applyBorder="1" applyAlignment="1">
      <alignment horizontal="center"/>
    </xf>
    <xf numFmtId="9" fontId="7" fillId="0" borderId="14" xfId="0" applyNumberFormat="1" applyFont="1" applyBorder="1" applyAlignment="1">
      <alignment horizontal="center"/>
    </xf>
    <xf numFmtId="9" fontId="7" fillId="0" borderId="9" xfId="1" applyFont="1" applyBorder="1" applyAlignment="1">
      <alignment horizontal="center"/>
    </xf>
    <xf numFmtId="164" fontId="7" fillId="0" borderId="9" xfId="2" applyNumberFormat="1" applyFont="1" applyBorder="1"/>
    <xf numFmtId="9" fontId="5" fillId="5" borderId="9" xfId="0" applyNumberFormat="1" applyFont="1" applyFill="1" applyBorder="1" applyAlignment="1">
      <alignment horizontal="center"/>
    </xf>
    <xf numFmtId="0" fontId="4" fillId="2" borderId="34" xfId="0" applyFont="1" applyFill="1" applyBorder="1" applyAlignment="1">
      <alignment horizontal="center"/>
    </xf>
    <xf numFmtId="0" fontId="4" fillId="2" borderId="27" xfId="0" applyFont="1" applyFill="1" applyBorder="1" applyAlignment="1">
      <alignment horizontal="center"/>
    </xf>
    <xf numFmtId="0" fontId="4" fillId="2" borderId="30" xfId="0" applyFont="1" applyFill="1" applyBorder="1" applyAlignment="1">
      <alignment horizontal="center" wrapText="1"/>
    </xf>
    <xf numFmtId="0" fontId="4" fillId="2" borderId="33" xfId="0" applyFont="1" applyFill="1" applyBorder="1" applyAlignment="1">
      <alignment horizontal="center" wrapText="1"/>
    </xf>
    <xf numFmtId="0" fontId="0" fillId="6" borderId="0" xfId="0" applyFill="1"/>
    <xf numFmtId="164" fontId="7" fillId="8" borderId="43" xfId="0" applyNumberFormat="1" applyFont="1" applyFill="1" applyBorder="1" applyAlignment="1">
      <alignment vertical="top" wrapText="1"/>
    </xf>
    <xf numFmtId="164" fontId="7" fillId="8" borderId="43" xfId="0" applyNumberFormat="1" applyFont="1" applyFill="1" applyBorder="1"/>
    <xf numFmtId="0" fontId="0" fillId="8" borderId="43" xfId="0" applyFill="1" applyBorder="1"/>
    <xf numFmtId="164" fontId="7" fillId="8" borderId="43" xfId="0" applyNumberFormat="1" applyFont="1" applyFill="1" applyBorder="1" applyAlignment="1">
      <alignment horizontal="right" vertical="top"/>
    </xf>
    <xf numFmtId="164" fontId="5" fillId="0" borderId="43" xfId="0" applyNumberFormat="1" applyFont="1" applyBorder="1"/>
    <xf numFmtId="9" fontId="5" fillId="0" borderId="44" xfId="0" applyNumberFormat="1" applyFont="1" applyBorder="1"/>
    <xf numFmtId="164" fontId="7" fillId="8" borderId="45" xfId="0" applyNumberFormat="1" applyFont="1" applyFill="1" applyBorder="1"/>
    <xf numFmtId="164" fontId="7" fillId="0" borderId="0" xfId="0" applyNumberFormat="1" applyFont="1" applyAlignment="1">
      <alignment vertical="top" wrapText="1"/>
    </xf>
    <xf numFmtId="164" fontId="7" fillId="0" borderId="0" xfId="0" applyNumberFormat="1" applyFont="1" applyAlignment="1">
      <alignment horizontal="right" vertical="top"/>
    </xf>
    <xf numFmtId="164" fontId="5" fillId="5" borderId="0" xfId="0" applyNumberFormat="1" applyFont="1" applyFill="1"/>
    <xf numFmtId="9" fontId="5" fillId="5" borderId="0" xfId="0" applyNumberFormat="1" applyFont="1" applyFill="1"/>
    <xf numFmtId="165" fontId="5" fillId="5" borderId="0" xfId="0" applyNumberFormat="1" applyFont="1" applyFill="1"/>
    <xf numFmtId="0" fontId="5" fillId="4" borderId="0" xfId="0" applyFont="1" applyFill="1"/>
    <xf numFmtId="0" fontId="4" fillId="2" borderId="27" xfId="0" applyFont="1" applyFill="1" applyBorder="1" applyAlignment="1">
      <alignment horizontal="center" wrapText="1"/>
    </xf>
    <xf numFmtId="0" fontId="4" fillId="2" borderId="28" xfId="0" applyFont="1" applyFill="1" applyBorder="1" applyAlignment="1">
      <alignment horizontal="center" wrapText="1"/>
    </xf>
    <xf numFmtId="8" fontId="7" fillId="0" borderId="9" xfId="1" applyNumberFormat="1" applyFont="1" applyBorder="1" applyAlignment="1">
      <alignment horizontal="center"/>
    </xf>
    <xf numFmtId="6" fontId="7" fillId="0" borderId="9" xfId="0" applyNumberFormat="1" applyFont="1" applyBorder="1" applyAlignment="1">
      <alignment horizontal="center"/>
    </xf>
    <xf numFmtId="0" fontId="0" fillId="0" borderId="9" xfId="0" applyBorder="1" applyAlignment="1">
      <alignment horizontal="center"/>
    </xf>
    <xf numFmtId="9" fontId="7" fillId="0" borderId="11" xfId="1" applyFont="1" applyBorder="1"/>
    <xf numFmtId="0" fontId="4" fillId="4" borderId="28" xfId="0" applyFont="1" applyFill="1" applyBorder="1" applyAlignment="1">
      <alignment horizontal="center" wrapText="1"/>
    </xf>
    <xf numFmtId="0" fontId="1" fillId="2" borderId="26" xfId="0" applyFont="1" applyFill="1" applyBorder="1" applyAlignment="1">
      <alignment horizontal="center"/>
    </xf>
    <xf numFmtId="0" fontId="1" fillId="2" borderId="46" xfId="0" applyFont="1" applyFill="1" applyBorder="1" applyAlignment="1">
      <alignment horizontal="center" wrapText="1"/>
    </xf>
    <xf numFmtId="0" fontId="4" fillId="2" borderId="26" xfId="0" applyFont="1" applyFill="1" applyBorder="1" applyAlignment="1">
      <alignment horizontal="center"/>
    </xf>
    <xf numFmtId="0" fontId="0" fillId="0" borderId="48" xfId="0" applyBorder="1"/>
    <xf numFmtId="0" fontId="1" fillId="9" borderId="4" xfId="0" applyFont="1" applyFill="1" applyBorder="1"/>
    <xf numFmtId="0" fontId="1" fillId="9" borderId="0" xfId="0" applyFont="1" applyFill="1"/>
    <xf numFmtId="0" fontId="1" fillId="9" borderId="19" xfId="0" applyFont="1" applyFill="1" applyBorder="1"/>
    <xf numFmtId="164" fontId="0" fillId="0" borderId="21" xfId="0" applyNumberFormat="1" applyBorder="1"/>
    <xf numFmtId="9" fontId="0" fillId="0" borderId="9" xfId="0" applyNumberFormat="1" applyBorder="1"/>
    <xf numFmtId="164" fontId="0" fillId="0" borderId="0" xfId="0" applyNumberFormat="1"/>
    <xf numFmtId="0" fontId="0" fillId="2" borderId="0" xfId="0" applyFill="1"/>
    <xf numFmtId="0" fontId="1" fillId="10" borderId="4" xfId="0" applyFont="1" applyFill="1" applyBorder="1"/>
    <xf numFmtId="0" fontId="1" fillId="10" borderId="0" xfId="0" applyFont="1" applyFill="1"/>
    <xf numFmtId="0" fontId="1" fillId="10" borderId="19" xfId="0" applyFont="1" applyFill="1" applyBorder="1"/>
    <xf numFmtId="9" fontId="7" fillId="0" borderId="9" xfId="0" applyNumberFormat="1" applyFont="1" applyBorder="1"/>
    <xf numFmtId="6" fontId="0" fillId="0" borderId="0" xfId="0" applyNumberFormat="1"/>
    <xf numFmtId="165" fontId="0" fillId="0" borderId="0" xfId="0" applyNumberFormat="1"/>
    <xf numFmtId="0" fontId="0" fillId="5" borderId="0" xfId="0" applyFill="1"/>
    <xf numFmtId="0" fontId="5" fillId="0" borderId="0" xfId="0" applyFont="1"/>
    <xf numFmtId="6" fontId="5" fillId="0" borderId="0" xfId="0" applyNumberFormat="1" applyFont="1"/>
    <xf numFmtId="165" fontId="7" fillId="0" borderId="0" xfId="0" applyNumberFormat="1" applyFont="1"/>
    <xf numFmtId="6" fontId="0" fillId="0" borderId="5" xfId="0" applyNumberFormat="1" applyBorder="1"/>
    <xf numFmtId="0" fontId="0" fillId="0" borderId="24" xfId="0" applyBorder="1"/>
    <xf numFmtId="165" fontId="0" fillId="4" borderId="0" xfId="0" applyNumberFormat="1" applyFill="1"/>
    <xf numFmtId="6" fontId="0" fillId="4" borderId="0" xfId="0" applyNumberFormat="1" applyFill="1"/>
    <xf numFmtId="6" fontId="0" fillId="4" borderId="5" xfId="0" applyNumberFormat="1" applyFill="1" applyBorder="1"/>
    <xf numFmtId="165" fontId="0" fillId="4" borderId="24" xfId="0" applyNumberFormat="1" applyFill="1" applyBorder="1"/>
    <xf numFmtId="6" fontId="0" fillId="4" borderId="24" xfId="0" applyNumberFormat="1" applyFill="1" applyBorder="1"/>
    <xf numFmtId="6" fontId="0" fillId="4" borderId="25" xfId="0" applyNumberFormat="1" applyFill="1" applyBorder="1"/>
    <xf numFmtId="0" fontId="5" fillId="0" borderId="49" xfId="0" applyFont="1" applyBorder="1"/>
    <xf numFmtId="0" fontId="0" fillId="0" borderId="51" xfId="0" applyBorder="1"/>
    <xf numFmtId="0" fontId="0" fillId="4" borderId="51" xfId="0" applyFill="1" applyBorder="1"/>
    <xf numFmtId="0" fontId="0" fillId="4" borderId="50" xfId="0" applyFill="1" applyBorder="1"/>
    <xf numFmtId="0" fontId="12" fillId="0" borderId="53" xfId="0" applyFont="1" applyBorder="1"/>
    <xf numFmtId="0" fontId="12" fillId="0" borderId="52" xfId="0" applyFont="1" applyBorder="1"/>
    <xf numFmtId="0" fontId="12" fillId="0" borderId="54" xfId="0" applyFont="1" applyBorder="1"/>
    <xf numFmtId="165" fontId="7" fillId="4" borderId="24" xfId="0" applyNumberFormat="1" applyFont="1" applyFill="1" applyBorder="1"/>
    <xf numFmtId="0" fontId="0" fillId="0" borderId="0" xfId="0" applyAlignment="1">
      <alignment horizontal="center"/>
    </xf>
    <xf numFmtId="0" fontId="0" fillId="4" borderId="0" xfId="0" applyFill="1" applyAlignment="1">
      <alignment horizontal="center"/>
    </xf>
    <xf numFmtId="0" fontId="0" fillId="4" borderId="2" xfId="0" applyFill="1" applyBorder="1" applyAlignment="1">
      <alignment horizontal="center"/>
    </xf>
    <xf numFmtId="0" fontId="1" fillId="0" borderId="0" xfId="0" applyFont="1"/>
    <xf numFmtId="0" fontId="1" fillId="2" borderId="0" xfId="0" applyFont="1" applyFill="1"/>
    <xf numFmtId="165" fontId="0" fillId="4" borderId="25" xfId="0" applyNumberFormat="1" applyFill="1" applyBorder="1"/>
    <xf numFmtId="165" fontId="0" fillId="0" borderId="5" xfId="0" applyNumberFormat="1" applyBorder="1"/>
    <xf numFmtId="165" fontId="0" fillId="4" borderId="5" xfId="0" applyNumberFormat="1" applyFill="1" applyBorder="1"/>
    <xf numFmtId="0" fontId="12" fillId="0" borderId="55" xfId="0" applyFont="1" applyBorder="1"/>
    <xf numFmtId="0" fontId="0" fillId="0" borderId="56" xfId="0" applyBorder="1"/>
    <xf numFmtId="0" fontId="0" fillId="4" borderId="56" xfId="0" applyFill="1" applyBorder="1"/>
    <xf numFmtId="0" fontId="0" fillId="4" borderId="57" xfId="0" applyFill="1" applyBorder="1"/>
    <xf numFmtId="0" fontId="0" fillId="0" borderId="58" xfId="0" applyBorder="1"/>
    <xf numFmtId="0" fontId="7" fillId="0" borderId="56" xfId="0" applyFont="1" applyBorder="1"/>
    <xf numFmtId="0" fontId="7" fillId="4" borderId="57" xfId="0" applyFont="1" applyFill="1" applyBorder="1"/>
    <xf numFmtId="6" fontId="7" fillId="0" borderId="0" xfId="0" applyNumberFormat="1" applyFont="1"/>
    <xf numFmtId="6" fontId="7" fillId="0" borderId="5" xfId="0" applyNumberFormat="1" applyFont="1" applyBorder="1"/>
    <xf numFmtId="6" fontId="7" fillId="4" borderId="24" xfId="0" applyNumberFormat="1" applyFont="1" applyFill="1" applyBorder="1"/>
    <xf numFmtId="6" fontId="7" fillId="4" borderId="25" xfId="0" applyNumberFormat="1" applyFont="1" applyFill="1" applyBorder="1"/>
    <xf numFmtId="0" fontId="0" fillId="0" borderId="59" xfId="0" applyBorder="1"/>
    <xf numFmtId="164" fontId="0" fillId="0" borderId="60" xfId="0" applyNumberFormat="1" applyBorder="1"/>
    <xf numFmtId="164" fontId="0" fillId="0" borderId="32" xfId="0" applyNumberFormat="1" applyBorder="1"/>
    <xf numFmtId="0" fontId="0" fillId="0" borderId="61" xfId="0" applyBorder="1"/>
    <xf numFmtId="164" fontId="0" fillId="0" borderId="38" xfId="0" applyNumberFormat="1" applyBorder="1"/>
    <xf numFmtId="0" fontId="0" fillId="0" borderId="38" xfId="0" applyBorder="1"/>
    <xf numFmtId="0" fontId="0" fillId="0" borderId="33" xfId="0" applyBorder="1"/>
    <xf numFmtId="164" fontId="0" fillId="0" borderId="12" xfId="0" applyNumberFormat="1" applyBorder="1"/>
    <xf numFmtId="164" fontId="0" fillId="0" borderId="34" xfId="0" applyNumberFormat="1" applyBorder="1"/>
    <xf numFmtId="0" fontId="0" fillId="0" borderId="12" xfId="0" applyBorder="1"/>
    <xf numFmtId="0" fontId="0" fillId="0" borderId="34" xfId="0" applyBorder="1"/>
    <xf numFmtId="165" fontId="7" fillId="0" borderId="5" xfId="0" applyNumberFormat="1" applyFont="1" applyBorder="1"/>
    <xf numFmtId="165" fontId="7" fillId="4" borderId="25" xfId="0" applyNumberFormat="1" applyFont="1" applyFill="1" applyBorder="1"/>
    <xf numFmtId="164" fontId="0" fillId="0" borderId="8" xfId="0" applyNumberFormat="1" applyBorder="1"/>
    <xf numFmtId="0" fontId="0" fillId="0" borderId="19" xfId="0" applyBorder="1"/>
    <xf numFmtId="0" fontId="0" fillId="0" borderId="14" xfId="0" applyBorder="1"/>
    <xf numFmtId="0" fontId="7" fillId="0" borderId="11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6" fontId="7" fillId="0" borderId="16" xfId="0" applyNumberFormat="1" applyFont="1" applyBorder="1" applyAlignment="1">
      <alignment horizontal="center" vertical="center"/>
    </xf>
    <xf numFmtId="6" fontId="7" fillId="0" borderId="11" xfId="0" applyNumberFormat="1" applyFont="1" applyBorder="1" applyAlignment="1">
      <alignment horizontal="center" vertical="center"/>
    </xf>
    <xf numFmtId="6" fontId="7" fillId="0" borderId="21" xfId="0" applyNumberFormat="1" applyFont="1" applyBorder="1" applyAlignment="1">
      <alignment horizontal="center" vertical="center"/>
    </xf>
    <xf numFmtId="6" fontId="7" fillId="0" borderId="13" xfId="0" applyNumberFormat="1" applyFont="1" applyBorder="1" applyAlignment="1">
      <alignment horizontal="center" vertical="center"/>
    </xf>
    <xf numFmtId="6" fontId="7" fillId="0" borderId="12" xfId="0" applyNumberFormat="1" applyFont="1" applyBorder="1" applyAlignment="1">
      <alignment horizontal="center" vertical="center"/>
    </xf>
    <xf numFmtId="6" fontId="7" fillId="0" borderId="34" xfId="0" applyNumberFormat="1" applyFont="1" applyBorder="1" applyAlignment="1">
      <alignment horizontal="center" vertical="center"/>
    </xf>
    <xf numFmtId="0" fontId="1" fillId="2" borderId="36" xfId="0" applyFont="1" applyFill="1" applyBorder="1" applyAlignment="1">
      <alignment horizontal="center" vertical="center"/>
    </xf>
    <xf numFmtId="0" fontId="1" fillId="2" borderId="31" xfId="0" applyFont="1" applyFill="1" applyBorder="1" applyAlignment="1">
      <alignment horizontal="center" vertical="center"/>
    </xf>
    <xf numFmtId="0" fontId="1" fillId="2" borderId="35" xfId="0" applyFont="1" applyFill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9" fontId="7" fillId="0" borderId="16" xfId="0" applyNumberFormat="1" applyFont="1" applyBorder="1" applyAlignment="1">
      <alignment horizontal="center" vertical="center"/>
    </xf>
    <xf numFmtId="6" fontId="7" fillId="0" borderId="14" xfId="0" applyNumberFormat="1" applyFont="1" applyBorder="1" applyAlignment="1">
      <alignment horizontal="center" vertical="center"/>
    </xf>
    <xf numFmtId="9" fontId="7" fillId="0" borderId="21" xfId="0" applyNumberFormat="1" applyFont="1" applyBorder="1" applyAlignment="1">
      <alignment horizontal="center" vertical="center"/>
    </xf>
    <xf numFmtId="165" fontId="7" fillId="0" borderId="16" xfId="0" applyNumberFormat="1" applyFont="1" applyBorder="1" applyAlignment="1">
      <alignment horizontal="center" vertical="center"/>
    </xf>
    <xf numFmtId="165" fontId="7" fillId="0" borderId="21" xfId="0" applyNumberFormat="1" applyFont="1" applyBorder="1" applyAlignment="1">
      <alignment horizontal="center" vertical="center"/>
    </xf>
    <xf numFmtId="164" fontId="7" fillId="0" borderId="11" xfId="0" applyNumberFormat="1" applyFont="1" applyBorder="1" applyAlignment="1">
      <alignment horizontal="center" vertical="center"/>
    </xf>
    <xf numFmtId="164" fontId="7" fillId="0" borderId="14" xfId="0" applyNumberFormat="1" applyFont="1" applyBorder="1" applyAlignment="1">
      <alignment horizontal="center" vertical="center"/>
    </xf>
    <xf numFmtId="165" fontId="7" fillId="0" borderId="16" xfId="0" applyNumberFormat="1" applyFont="1" applyBorder="1" applyAlignment="1">
      <alignment horizontal="center" vertical="center" wrapText="1"/>
    </xf>
    <xf numFmtId="165" fontId="7" fillId="0" borderId="21" xfId="0" applyNumberFormat="1" applyFont="1" applyBorder="1" applyAlignment="1">
      <alignment horizontal="center" vertical="center" wrapText="1"/>
    </xf>
    <xf numFmtId="165" fontId="7" fillId="0" borderId="11" xfId="0" applyNumberFormat="1" applyFont="1" applyBorder="1" applyAlignment="1">
      <alignment horizontal="center" vertical="center"/>
    </xf>
    <xf numFmtId="165" fontId="7" fillId="0" borderId="14" xfId="0" applyNumberFormat="1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4" fillId="3" borderId="41" xfId="0" applyFont="1" applyFill="1" applyBorder="1" applyAlignment="1">
      <alignment horizontal="center" vertical="center" wrapText="1"/>
    </xf>
    <xf numFmtId="0" fontId="4" fillId="3" borderId="40" xfId="0" applyFont="1" applyFill="1" applyBorder="1" applyAlignment="1">
      <alignment horizontal="center" vertical="center" wrapText="1"/>
    </xf>
    <xf numFmtId="0" fontId="4" fillId="3" borderId="39" xfId="0" applyFont="1" applyFill="1" applyBorder="1" applyAlignment="1">
      <alignment horizontal="center" vertical="center" wrapText="1"/>
    </xf>
    <xf numFmtId="165" fontId="7" fillId="0" borderId="6" xfId="0" applyNumberFormat="1" applyFont="1" applyBorder="1" applyAlignment="1">
      <alignment horizontal="center" vertical="center"/>
    </xf>
    <xf numFmtId="9" fontId="7" fillId="0" borderId="6" xfId="0" applyNumberFormat="1" applyFont="1" applyBorder="1" applyAlignment="1">
      <alignment horizontal="center" vertical="center"/>
    </xf>
    <xf numFmtId="9" fontId="7" fillId="0" borderId="9" xfId="0" applyNumberFormat="1" applyFont="1" applyBorder="1" applyAlignment="1">
      <alignment horizontal="center" vertical="center"/>
    </xf>
    <xf numFmtId="164" fontId="7" fillId="0" borderId="21" xfId="0" applyNumberFormat="1" applyFont="1" applyBorder="1" applyAlignment="1">
      <alignment horizontal="center" vertical="center"/>
    </xf>
    <xf numFmtId="164" fontId="7" fillId="0" borderId="6" xfId="0" applyNumberFormat="1" applyFont="1" applyBorder="1" applyAlignment="1">
      <alignment horizontal="center" vertical="center"/>
    </xf>
    <xf numFmtId="164" fontId="7" fillId="0" borderId="9" xfId="0" applyNumberFormat="1" applyFont="1" applyBorder="1" applyAlignment="1">
      <alignment horizontal="center" vertical="center"/>
    </xf>
    <xf numFmtId="164" fontId="7" fillId="0" borderId="21" xfId="0" applyNumberFormat="1" applyFont="1" applyBorder="1" applyAlignment="1">
      <alignment horizontal="center" vertical="center" wrapText="1"/>
    </xf>
    <xf numFmtId="164" fontId="7" fillId="0" borderId="6" xfId="0" applyNumberFormat="1" applyFont="1" applyBorder="1" applyAlignment="1">
      <alignment horizontal="center" vertical="center" wrapText="1"/>
    </xf>
    <xf numFmtId="164" fontId="7" fillId="0" borderId="9" xfId="0" applyNumberFormat="1" applyFont="1" applyBorder="1" applyAlignment="1">
      <alignment horizontal="center" vertical="center" wrapText="1"/>
    </xf>
    <xf numFmtId="0" fontId="1" fillId="3" borderId="41" xfId="0" applyFont="1" applyFill="1" applyBorder="1" applyAlignment="1">
      <alignment horizontal="center" vertical="center" wrapText="1"/>
    </xf>
    <xf numFmtId="0" fontId="1" fillId="3" borderId="40" xfId="0" applyFont="1" applyFill="1" applyBorder="1" applyAlignment="1">
      <alignment horizontal="center" vertical="center" wrapText="1"/>
    </xf>
    <xf numFmtId="0" fontId="1" fillId="3" borderId="39" xfId="0" applyFont="1" applyFill="1" applyBorder="1" applyAlignment="1">
      <alignment horizontal="center" vertical="center" wrapText="1"/>
    </xf>
    <xf numFmtId="6" fontId="7" fillId="0" borderId="16" xfId="0" applyNumberFormat="1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165" fontId="7" fillId="0" borderId="11" xfId="0" applyNumberFormat="1" applyFont="1" applyBorder="1" applyAlignment="1">
      <alignment horizontal="center" vertical="center" wrapText="1"/>
    </xf>
    <xf numFmtId="165" fontId="7" fillId="0" borderId="14" xfId="0" applyNumberFormat="1" applyFont="1" applyBorder="1" applyAlignment="1">
      <alignment horizontal="center" vertical="center" wrapText="1"/>
    </xf>
    <xf numFmtId="9" fontId="7" fillId="0" borderId="11" xfId="0" applyNumberFormat="1" applyFont="1" applyBorder="1" applyAlignment="1">
      <alignment horizontal="center" vertical="center"/>
    </xf>
    <xf numFmtId="164" fontId="7" fillId="4" borderId="2" xfId="0" applyNumberFormat="1" applyFont="1" applyFill="1" applyBorder="1" applyAlignment="1">
      <alignment horizontal="center"/>
    </xf>
    <xf numFmtId="164" fontId="7" fillId="4" borderId="22" xfId="0" applyNumberFormat="1" applyFont="1" applyFill="1" applyBorder="1" applyAlignment="1">
      <alignment horizontal="center"/>
    </xf>
    <xf numFmtId="164" fontId="7" fillId="4" borderId="17" xfId="0" applyNumberFormat="1" applyFont="1" applyFill="1" applyBorder="1" applyAlignment="1">
      <alignment horizontal="center"/>
    </xf>
    <xf numFmtId="164" fontId="7" fillId="4" borderId="15" xfId="0" applyNumberFormat="1" applyFont="1" applyFill="1" applyBorder="1" applyAlignment="1">
      <alignment horizontal="center"/>
    </xf>
    <xf numFmtId="164" fontId="5" fillId="4" borderId="22" xfId="0" applyNumberFormat="1" applyFont="1" applyFill="1" applyBorder="1" applyAlignment="1">
      <alignment horizontal="center"/>
    </xf>
    <xf numFmtId="164" fontId="5" fillId="4" borderId="17" xfId="0" applyNumberFormat="1" applyFont="1" applyFill="1" applyBorder="1" applyAlignment="1">
      <alignment horizontal="center"/>
    </xf>
    <xf numFmtId="164" fontId="5" fillId="4" borderId="15" xfId="0" applyNumberFormat="1" applyFont="1" applyFill="1" applyBorder="1" applyAlignment="1">
      <alignment horizontal="center"/>
    </xf>
    <xf numFmtId="164" fontId="5" fillId="4" borderId="2" xfId="0" applyNumberFormat="1" applyFont="1" applyFill="1" applyBorder="1" applyAlignment="1">
      <alignment horizontal="center"/>
    </xf>
    <xf numFmtId="164" fontId="5" fillId="4" borderId="0" xfId="0" applyNumberFormat="1" applyFont="1" applyFill="1" applyAlignment="1">
      <alignment horizontal="center"/>
    </xf>
    <xf numFmtId="164" fontId="7" fillId="4" borderId="0" xfId="0" applyNumberFormat="1" applyFont="1" applyFill="1" applyAlignment="1">
      <alignment horizontal="center"/>
    </xf>
    <xf numFmtId="0" fontId="7" fillId="0" borderId="22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 wrapText="1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9" fontId="7" fillId="0" borderId="14" xfId="0" applyNumberFormat="1" applyFont="1" applyBorder="1" applyAlignment="1">
      <alignment horizontal="center" vertical="center"/>
    </xf>
    <xf numFmtId="9" fontId="7" fillId="0" borderId="18" xfId="0" applyNumberFormat="1" applyFont="1" applyBorder="1" applyAlignment="1">
      <alignment horizontal="center" vertical="center"/>
    </xf>
    <xf numFmtId="9" fontId="7" fillId="0" borderId="32" xfId="0" applyNumberFormat="1" applyFont="1" applyBorder="1" applyAlignment="1">
      <alignment horizontal="center" vertical="center"/>
    </xf>
    <xf numFmtId="9" fontId="0" fillId="0" borderId="11" xfId="0" applyNumberFormat="1" applyBorder="1" applyAlignment="1">
      <alignment horizontal="center" vertical="center"/>
    </xf>
    <xf numFmtId="9" fontId="7" fillId="0" borderId="13" xfId="0" applyNumberFormat="1" applyFont="1" applyBorder="1" applyAlignment="1">
      <alignment horizontal="center" vertical="center"/>
    </xf>
    <xf numFmtId="9" fontId="7" fillId="0" borderId="34" xfId="0" applyNumberFormat="1" applyFont="1" applyBorder="1" applyAlignment="1">
      <alignment horizontal="center" vertical="center"/>
    </xf>
    <xf numFmtId="9" fontId="0" fillId="0" borderId="12" xfId="0" applyNumberForma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9" fontId="0" fillId="0" borderId="7" xfId="0" applyNumberFormat="1" applyBorder="1" applyAlignment="1">
      <alignment horizontal="center" vertical="center"/>
    </xf>
    <xf numFmtId="164" fontId="7" fillId="0" borderId="16" xfId="0" applyNumberFormat="1" applyFont="1" applyBorder="1" applyAlignment="1">
      <alignment horizontal="center" vertical="center" wrapText="1"/>
    </xf>
    <xf numFmtId="164" fontId="7" fillId="0" borderId="16" xfId="0" applyNumberFormat="1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" fillId="2" borderId="42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4" fillId="2" borderId="35" xfId="0" applyFont="1" applyFill="1" applyBorder="1" applyAlignment="1">
      <alignment horizontal="center"/>
    </xf>
    <xf numFmtId="0" fontId="4" fillId="2" borderId="36" xfId="0" applyFont="1" applyFill="1" applyBorder="1" applyAlignment="1">
      <alignment horizontal="center"/>
    </xf>
    <xf numFmtId="0" fontId="4" fillId="2" borderId="36" xfId="0" applyFont="1" applyFill="1" applyBorder="1" applyAlignment="1">
      <alignment horizontal="center" vertical="center"/>
    </xf>
    <xf numFmtId="0" fontId="4" fillId="2" borderId="31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35" xfId="0" applyFont="1" applyFill="1" applyBorder="1" applyAlignment="1">
      <alignment horizontal="center"/>
    </xf>
    <xf numFmtId="0" fontId="1" fillId="2" borderId="36" xfId="0" applyFont="1" applyFill="1" applyBorder="1" applyAlignment="1">
      <alignment horizontal="center"/>
    </xf>
    <xf numFmtId="0" fontId="4" fillId="2" borderId="35" xfId="0" applyFont="1" applyFill="1" applyBorder="1" applyAlignment="1">
      <alignment horizontal="center" vertical="center"/>
    </xf>
    <xf numFmtId="0" fontId="1" fillId="3" borderId="40" xfId="0" applyFont="1" applyFill="1" applyBorder="1" applyAlignment="1">
      <alignment horizontal="center" vertical="center"/>
    </xf>
    <xf numFmtId="0" fontId="1" fillId="3" borderId="39" xfId="0" applyFont="1" applyFill="1" applyBorder="1" applyAlignment="1">
      <alignment horizontal="center" vertical="center"/>
    </xf>
    <xf numFmtId="0" fontId="10" fillId="7" borderId="41" xfId="0" applyFont="1" applyFill="1" applyBorder="1" applyAlignment="1">
      <alignment horizontal="center" vertical="center" wrapText="1"/>
    </xf>
    <xf numFmtId="0" fontId="10" fillId="7" borderId="40" xfId="0" applyFont="1" applyFill="1" applyBorder="1" applyAlignment="1">
      <alignment horizontal="center" vertical="center" wrapText="1"/>
    </xf>
    <xf numFmtId="0" fontId="10" fillId="7" borderId="39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37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42" xfId="0" applyFont="1" applyFill="1" applyBorder="1" applyAlignment="1">
      <alignment horizontal="center"/>
    </xf>
    <xf numFmtId="0" fontId="1" fillId="2" borderId="31" xfId="0" applyFont="1" applyFill="1" applyBorder="1" applyAlignment="1">
      <alignment horizontal="center"/>
    </xf>
    <xf numFmtId="0" fontId="10" fillId="7" borderId="40" xfId="0" applyFont="1" applyFill="1" applyBorder="1" applyAlignment="1">
      <alignment horizontal="center" vertical="center"/>
    </xf>
    <xf numFmtId="0" fontId="10" fillId="7" borderId="39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6" fontId="0" fillId="0" borderId="16" xfId="0" applyNumberForma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6" fontId="0" fillId="0" borderId="11" xfId="0" applyNumberFormat="1" applyBorder="1" applyAlignment="1">
      <alignment horizontal="center" vertical="center"/>
    </xf>
    <xf numFmtId="6" fontId="0" fillId="0" borderId="7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10" fillId="7" borderId="23" xfId="0" applyFont="1" applyFill="1" applyBorder="1" applyAlignment="1">
      <alignment horizontal="center" vertical="center" wrapText="1"/>
    </xf>
    <xf numFmtId="0" fontId="10" fillId="7" borderId="24" xfId="0" applyFont="1" applyFill="1" applyBorder="1" applyAlignment="1">
      <alignment horizontal="center" vertical="center" wrapText="1"/>
    </xf>
    <xf numFmtId="0" fontId="10" fillId="7" borderId="25" xfId="0" applyFont="1" applyFill="1" applyBorder="1" applyAlignment="1">
      <alignment horizontal="center" vertical="center" wrapText="1"/>
    </xf>
    <xf numFmtId="0" fontId="1" fillId="2" borderId="27" xfId="0" applyFont="1" applyFill="1" applyBorder="1" applyAlignment="1">
      <alignment horizontal="center" vertical="center"/>
    </xf>
    <xf numFmtId="0" fontId="1" fillId="2" borderId="28" xfId="0" applyFont="1" applyFill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1" fillId="2" borderId="34" xfId="0" applyFont="1" applyFill="1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16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6" fontId="0" fillId="0" borderId="21" xfId="0" applyNumberFormat="1" applyBorder="1" applyAlignment="1">
      <alignment horizontal="center" vertical="center"/>
    </xf>
    <xf numFmtId="0" fontId="0" fillId="0" borderId="22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top"/>
    </xf>
    <xf numFmtId="0" fontId="1" fillId="2" borderId="19" xfId="0" applyFont="1" applyFill="1" applyBorder="1" applyAlignment="1">
      <alignment horizontal="center" vertical="top"/>
    </xf>
    <xf numFmtId="164" fontId="7" fillId="0" borderId="11" xfId="0" applyNumberFormat="1" applyFont="1" applyBorder="1" applyAlignment="1">
      <alignment horizontal="center" vertical="center" wrapText="1"/>
    </xf>
    <xf numFmtId="6" fontId="0" fillId="0" borderId="16" xfId="0" applyNumberFormat="1" applyBorder="1" applyAlignment="1">
      <alignment horizontal="center" vertical="center" wrapText="1"/>
    </xf>
    <xf numFmtId="164" fontId="7" fillId="0" borderId="14" xfId="0" applyNumberFormat="1" applyFont="1" applyBorder="1" applyAlignment="1">
      <alignment horizontal="center" vertical="center" wrapText="1"/>
    </xf>
    <xf numFmtId="6" fontId="0" fillId="0" borderId="4" xfId="0" applyNumberFormat="1" applyBorder="1" applyAlignment="1">
      <alignment horizontal="center" vertical="center"/>
    </xf>
    <xf numFmtId="6" fontId="0" fillId="0" borderId="38" xfId="0" applyNumberFormat="1" applyBorder="1" applyAlignment="1">
      <alignment horizontal="center" vertical="center"/>
    </xf>
    <xf numFmtId="6" fontId="0" fillId="0" borderId="13" xfId="0" applyNumberFormat="1" applyBorder="1" applyAlignment="1">
      <alignment horizontal="center" vertical="center"/>
    </xf>
    <xf numFmtId="6" fontId="0" fillId="0" borderId="34" xfId="0" applyNumberFormat="1" applyBorder="1" applyAlignment="1">
      <alignment horizontal="center" vertical="center"/>
    </xf>
    <xf numFmtId="0" fontId="13" fillId="3" borderId="24" xfId="0" applyFont="1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0" fillId="4" borderId="19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1" fillId="9" borderId="23" xfId="0" applyFont="1" applyFill="1" applyBorder="1" applyAlignment="1">
      <alignment horizontal="center" vertical="center" wrapText="1"/>
    </xf>
    <xf numFmtId="0" fontId="1" fillId="9" borderId="24" xfId="0" applyFont="1" applyFill="1" applyBorder="1" applyAlignment="1">
      <alignment horizontal="center" vertical="center"/>
    </xf>
    <xf numFmtId="0" fontId="1" fillId="9" borderId="25" xfId="0" applyFont="1" applyFill="1" applyBorder="1" applyAlignment="1">
      <alignment horizontal="center" vertical="center"/>
    </xf>
    <xf numFmtId="0" fontId="0" fillId="4" borderId="22" xfId="0" applyFill="1" applyBorder="1" applyAlignment="1">
      <alignment horizontal="center"/>
    </xf>
    <xf numFmtId="0" fontId="0" fillId="4" borderId="17" xfId="0" applyFill="1" applyBorder="1" applyAlignment="1">
      <alignment horizontal="center"/>
    </xf>
    <xf numFmtId="0" fontId="0" fillId="4" borderId="15" xfId="0" applyFill="1" applyBorder="1" applyAlignment="1">
      <alignment horizontal="center"/>
    </xf>
    <xf numFmtId="0" fontId="0" fillId="4" borderId="0" xfId="0" applyFill="1" applyAlignment="1">
      <alignment horizontal="center"/>
    </xf>
    <xf numFmtId="0" fontId="0" fillId="0" borderId="0" xfId="0" applyAlignment="1">
      <alignment horizontal="center" wrapText="1"/>
    </xf>
    <xf numFmtId="0" fontId="1" fillId="10" borderId="23" xfId="0" applyFont="1" applyFill="1" applyBorder="1" applyAlignment="1">
      <alignment horizontal="center" vertical="center" wrapText="1"/>
    </xf>
    <xf numFmtId="0" fontId="1" fillId="10" borderId="24" xfId="0" applyFont="1" applyFill="1" applyBorder="1" applyAlignment="1">
      <alignment horizontal="center" vertical="center"/>
    </xf>
    <xf numFmtId="0" fontId="1" fillId="10" borderId="25" xfId="0" applyFont="1" applyFill="1" applyBorder="1" applyAlignment="1">
      <alignment horizontal="center" vertical="center"/>
    </xf>
    <xf numFmtId="0" fontId="10" fillId="7" borderId="4" xfId="0" applyFont="1" applyFill="1" applyBorder="1"/>
    <xf numFmtId="0" fontId="10" fillId="7" borderId="0" xfId="0" applyFont="1" applyFill="1"/>
    <xf numFmtId="0" fontId="10" fillId="7" borderId="19" xfId="0" applyFont="1" applyFill="1" applyBorder="1"/>
    <xf numFmtId="0" fontId="1" fillId="11" borderId="62" xfId="0" applyFont="1" applyFill="1" applyBorder="1" applyAlignment="1">
      <alignment horizontal="center" vertical="center"/>
    </xf>
    <xf numFmtId="0" fontId="0" fillId="11" borderId="24" xfId="0" applyFill="1" applyBorder="1" applyAlignment="1">
      <alignment horizontal="center"/>
    </xf>
    <xf numFmtId="0" fontId="1" fillId="11" borderId="4" xfId="0" applyFont="1" applyFill="1" applyBorder="1"/>
    <xf numFmtId="9" fontId="7" fillId="11" borderId="62" xfId="0" applyNumberFormat="1" applyFont="1" applyFill="1" applyBorder="1"/>
    <xf numFmtId="9" fontId="7" fillId="11" borderId="4" xfId="0" applyNumberFormat="1" applyFont="1" applyFill="1" applyBorder="1"/>
    <xf numFmtId="0" fontId="10" fillId="7" borderId="35" xfId="0" applyFont="1" applyFill="1" applyBorder="1"/>
  </cellXfs>
  <cellStyles count="3">
    <cellStyle name="Currency" xfId="2" builtinId="4"/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FF9999"/>
      <color rgb="FF466ADE"/>
      <color rgb="FF00FFFF"/>
      <color rgb="FFCCFF33"/>
      <color rgb="FFCC3399"/>
      <color rgb="FF993366"/>
      <color rgb="FFC46FDF"/>
      <color rgb="FFFC4F2C"/>
      <color rgb="FFE8FB75"/>
      <color rgb="FFEC9C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78E1DC-998A-4318-82E9-BC8D35FB4F9A}">
  <dimension ref="A1:DE64"/>
  <sheetViews>
    <sheetView tabSelected="1" zoomScaleNormal="100" workbookViewId="0">
      <pane xSplit="1" topLeftCell="B1" activePane="topRight" state="frozen"/>
      <selection pane="topRight" activeCell="L14" sqref="L14:O19"/>
    </sheetView>
  </sheetViews>
  <sheetFormatPr defaultRowHeight="15" x14ac:dyDescent="0.25"/>
  <cols>
    <col min="1" max="1" width="31.85546875" bestFit="1" customWidth="1"/>
    <col min="2" max="3" width="9.5703125" bestFit="1" customWidth="1"/>
    <col min="4" max="4" width="7.85546875" bestFit="1" customWidth="1"/>
    <col min="5" max="5" width="10" bestFit="1" customWidth="1"/>
    <col min="6" max="6" width="12.28515625" bestFit="1" customWidth="1"/>
    <col min="7" max="7" width="9.5703125" bestFit="1" customWidth="1"/>
    <col min="8" max="8" width="12.42578125" customWidth="1"/>
    <col min="9" max="9" width="7.85546875" bestFit="1" customWidth="1"/>
    <col min="10" max="10" width="10" bestFit="1" customWidth="1"/>
    <col min="11" max="11" width="12.28515625" bestFit="1" customWidth="1"/>
    <col min="12" max="13" width="9.5703125" bestFit="1" customWidth="1"/>
    <col min="14" max="14" width="7.85546875" bestFit="1" customWidth="1"/>
    <col min="15" max="15" width="10" bestFit="1" customWidth="1"/>
    <col min="16" max="16" width="12.28515625" bestFit="1" customWidth="1"/>
    <col min="17" max="18" width="9.5703125" bestFit="1" customWidth="1"/>
    <col min="19" max="19" width="7.85546875" bestFit="1" customWidth="1"/>
    <col min="20" max="20" width="10" bestFit="1" customWidth="1"/>
    <col min="21" max="21" width="12.28515625" bestFit="1" customWidth="1"/>
    <col min="22" max="23" width="9.5703125" customWidth="1"/>
    <col min="24" max="24" width="6.85546875" customWidth="1"/>
    <col min="25" max="25" width="10" customWidth="1"/>
    <col min="26" max="26" width="12.28515625" customWidth="1"/>
    <col min="27" max="28" width="9.5703125" customWidth="1"/>
    <col min="29" max="29" width="6.85546875" customWidth="1"/>
    <col min="30" max="30" width="10" customWidth="1"/>
    <col min="31" max="31" width="12.28515625" customWidth="1"/>
    <col min="32" max="33" width="9.5703125" customWidth="1"/>
    <col min="34" max="34" width="6.85546875" customWidth="1"/>
    <col min="35" max="35" width="10" customWidth="1"/>
    <col min="36" max="36" width="12.28515625" customWidth="1"/>
    <col min="37" max="38" width="9.5703125" customWidth="1"/>
    <col min="39" max="39" width="6.85546875" customWidth="1"/>
    <col min="40" max="40" width="10" customWidth="1"/>
    <col min="41" max="41" width="12.28515625" customWidth="1"/>
    <col min="42" max="43" width="9.5703125" customWidth="1"/>
    <col min="44" max="44" width="9.28515625" customWidth="1"/>
    <col min="45" max="45" width="10" customWidth="1"/>
    <col min="46" max="46" width="12.28515625" customWidth="1"/>
    <col min="47" max="48" width="9.5703125" customWidth="1"/>
    <col min="49" max="49" width="9.28515625" customWidth="1"/>
    <col min="50" max="50" width="10" customWidth="1"/>
    <col min="51" max="51" width="12.28515625" customWidth="1"/>
    <col min="52" max="52" width="13.28515625" customWidth="1"/>
    <col min="53" max="53" width="9.5703125" customWidth="1"/>
    <col min="54" max="54" width="9.28515625" customWidth="1"/>
    <col min="55" max="55" width="10" customWidth="1"/>
    <col min="56" max="56" width="12.28515625" customWidth="1"/>
    <col min="57" max="57" width="12.140625" customWidth="1"/>
    <col min="58" max="58" width="9.5703125" customWidth="1"/>
    <col min="59" max="59" width="9.28515625" customWidth="1"/>
    <col min="60" max="60" width="10" customWidth="1"/>
    <col min="61" max="61" width="12.28515625" customWidth="1"/>
    <col min="62" max="63" width="9.5703125" customWidth="1"/>
    <col min="64" max="64" width="6.85546875" customWidth="1"/>
    <col min="65" max="65" width="10" customWidth="1"/>
    <col min="66" max="66" width="12.28515625" customWidth="1"/>
    <col min="67" max="68" width="9.5703125" customWidth="1"/>
    <col min="69" max="69" width="7.85546875" customWidth="1"/>
    <col min="70" max="70" width="10" customWidth="1"/>
    <col min="71" max="71" width="12.28515625" customWidth="1"/>
    <col min="72" max="73" width="9.5703125" customWidth="1"/>
    <col min="74" max="74" width="7.85546875" customWidth="1"/>
    <col min="75" max="75" width="10" customWidth="1"/>
    <col min="76" max="76" width="12.28515625" customWidth="1"/>
    <col min="77" max="78" width="9.5703125" customWidth="1"/>
    <col min="79" max="79" width="7.85546875" customWidth="1"/>
    <col min="80" max="80" width="10" customWidth="1"/>
    <col min="81" max="81" width="12.28515625" customWidth="1"/>
    <col min="82" max="82" width="12.7109375" customWidth="1"/>
    <col min="83" max="83" width="9.5703125" customWidth="1"/>
    <col min="84" max="84" width="8.85546875" customWidth="1"/>
    <col min="85" max="85" width="13.85546875" customWidth="1"/>
    <col min="86" max="86" width="10" customWidth="1"/>
    <col min="87" max="87" width="12.7109375" customWidth="1"/>
    <col min="88" max="89" width="9.5703125" customWidth="1"/>
    <col min="90" max="90" width="10.28515625" customWidth="1"/>
    <col min="91" max="91" width="14.140625" customWidth="1"/>
    <col min="92" max="92" width="10" customWidth="1"/>
    <col min="93" max="93" width="40.42578125" customWidth="1"/>
    <col min="94" max="95" width="9.5703125" customWidth="1"/>
    <col min="96" max="96" width="9.28515625" customWidth="1"/>
    <col min="97" max="97" width="13.85546875" customWidth="1"/>
    <col min="98" max="98" width="10" customWidth="1"/>
    <col min="99" max="99" width="13.42578125" customWidth="1"/>
    <col min="100" max="102" width="9.5703125" customWidth="1"/>
    <col min="103" max="103" width="10" customWidth="1"/>
    <col min="104" max="104" width="12.28515625" customWidth="1"/>
    <col min="105" max="107" width="9.5703125" customWidth="1"/>
    <col min="108" max="108" width="10" customWidth="1"/>
    <col min="109" max="109" width="12.28515625" customWidth="1"/>
  </cols>
  <sheetData>
    <row r="1" spans="1:109" ht="52.5" customHeight="1" thickBot="1" x14ac:dyDescent="0.35">
      <c r="A1" s="16" t="s">
        <v>12</v>
      </c>
      <c r="B1" s="271" t="s">
        <v>42</v>
      </c>
      <c r="C1" s="272"/>
      <c r="D1" s="272"/>
      <c r="E1" s="272"/>
      <c r="F1" s="273"/>
      <c r="G1" s="271" t="s">
        <v>124</v>
      </c>
      <c r="H1" s="272"/>
      <c r="I1" s="272"/>
      <c r="J1" s="272"/>
      <c r="K1" s="273"/>
      <c r="L1" s="271" t="s">
        <v>102</v>
      </c>
      <c r="M1" s="272"/>
      <c r="N1" s="272"/>
      <c r="O1" s="272"/>
      <c r="P1" s="273"/>
      <c r="Q1" s="271" t="s">
        <v>125</v>
      </c>
      <c r="R1" s="272"/>
      <c r="S1" s="272"/>
      <c r="T1" s="272"/>
      <c r="U1" s="273"/>
      <c r="V1" s="208" t="s">
        <v>109</v>
      </c>
      <c r="W1" s="209"/>
      <c r="X1" s="209"/>
      <c r="Y1" s="209"/>
      <c r="Z1" s="210"/>
      <c r="AA1" s="208" t="s">
        <v>110</v>
      </c>
      <c r="AB1" s="209"/>
      <c r="AC1" s="209"/>
      <c r="AD1" s="209"/>
      <c r="AE1" s="210"/>
      <c r="AF1" s="196" t="s">
        <v>113</v>
      </c>
      <c r="AG1" s="197"/>
      <c r="AH1" s="197"/>
      <c r="AI1" s="197"/>
      <c r="AJ1" s="198"/>
      <c r="AK1" s="196" t="s">
        <v>115</v>
      </c>
      <c r="AL1" s="197"/>
      <c r="AM1" s="197"/>
      <c r="AN1" s="197"/>
      <c r="AO1" s="198"/>
      <c r="AP1" s="271" t="s">
        <v>118</v>
      </c>
      <c r="AQ1" s="272"/>
      <c r="AR1" s="272"/>
      <c r="AS1" s="272"/>
      <c r="AT1" s="273"/>
      <c r="AU1" s="271" t="s">
        <v>126</v>
      </c>
      <c r="AV1" s="272"/>
      <c r="AW1" s="272"/>
      <c r="AX1" s="272"/>
      <c r="AY1" s="273"/>
      <c r="AZ1" s="271" t="s">
        <v>122</v>
      </c>
      <c r="BA1" s="272"/>
      <c r="BB1" s="272"/>
      <c r="BC1" s="272"/>
      <c r="BD1" s="273"/>
      <c r="BE1" s="271" t="s">
        <v>127</v>
      </c>
      <c r="BF1" s="272"/>
      <c r="BG1" s="272"/>
      <c r="BH1" s="272"/>
      <c r="BI1" s="273"/>
      <c r="BJ1" s="208" t="s">
        <v>129</v>
      </c>
      <c r="BK1" s="269"/>
      <c r="BL1" s="269"/>
      <c r="BM1" s="269"/>
      <c r="BN1" s="270"/>
      <c r="BO1" s="208" t="s">
        <v>132</v>
      </c>
      <c r="BP1" s="269"/>
      <c r="BQ1" s="269"/>
      <c r="BR1" s="269"/>
      <c r="BS1" s="270"/>
      <c r="BT1" s="208" t="s">
        <v>134</v>
      </c>
      <c r="BU1" s="269"/>
      <c r="BV1" s="269"/>
      <c r="BW1" s="269"/>
      <c r="BX1" s="270"/>
      <c r="BY1" s="208" t="s">
        <v>133</v>
      </c>
      <c r="BZ1" s="269"/>
      <c r="CA1" s="269"/>
      <c r="CB1" s="269"/>
      <c r="CC1" s="270"/>
      <c r="CD1" s="271" t="s">
        <v>144</v>
      </c>
      <c r="CE1" s="280"/>
      <c r="CF1" s="280"/>
      <c r="CG1" s="280"/>
      <c r="CH1" s="280"/>
      <c r="CI1" s="281"/>
      <c r="CJ1" s="271" t="s">
        <v>145</v>
      </c>
      <c r="CK1" s="280"/>
      <c r="CL1" s="280"/>
      <c r="CM1" s="280"/>
      <c r="CN1" s="280"/>
      <c r="CO1" s="281"/>
      <c r="CP1" s="271" t="s">
        <v>140</v>
      </c>
      <c r="CQ1" s="280"/>
      <c r="CR1" s="280"/>
      <c r="CS1" s="280"/>
      <c r="CT1" s="280"/>
      <c r="CU1" s="281"/>
      <c r="CV1" s="208" t="s">
        <v>148</v>
      </c>
      <c r="CW1" s="209"/>
      <c r="CX1" s="209"/>
      <c r="CY1" s="209"/>
      <c r="CZ1" s="210"/>
      <c r="DA1" s="208" t="s">
        <v>151</v>
      </c>
      <c r="DB1" s="209"/>
      <c r="DC1" s="209"/>
      <c r="DD1" s="209"/>
      <c r="DE1" s="210"/>
    </row>
    <row r="2" spans="1:109" x14ac:dyDescent="0.25">
      <c r="A2" s="62" t="s">
        <v>31</v>
      </c>
      <c r="B2" s="179" t="s">
        <v>34</v>
      </c>
      <c r="C2" s="177"/>
      <c r="D2" s="177" t="s">
        <v>35</v>
      </c>
      <c r="E2" s="177"/>
      <c r="F2" s="178"/>
      <c r="G2" s="266" t="s">
        <v>34</v>
      </c>
      <c r="H2" s="267"/>
      <c r="I2" s="177" t="s">
        <v>35</v>
      </c>
      <c r="J2" s="177"/>
      <c r="K2" s="178"/>
      <c r="L2" s="268" t="s">
        <v>34</v>
      </c>
      <c r="M2" s="263"/>
      <c r="N2" s="263" t="s">
        <v>35</v>
      </c>
      <c r="O2" s="263"/>
      <c r="P2" s="264"/>
      <c r="Q2" s="261" t="s">
        <v>34</v>
      </c>
      <c r="R2" s="262"/>
      <c r="S2" s="263" t="s">
        <v>35</v>
      </c>
      <c r="T2" s="263"/>
      <c r="U2" s="264"/>
      <c r="V2" s="265" t="s">
        <v>34</v>
      </c>
      <c r="W2" s="259"/>
      <c r="X2" s="259" t="s">
        <v>35</v>
      </c>
      <c r="Y2" s="259"/>
      <c r="Z2" s="260"/>
      <c r="AA2" s="265" t="s">
        <v>34</v>
      </c>
      <c r="AB2" s="259"/>
      <c r="AC2" s="259" t="s">
        <v>35</v>
      </c>
      <c r="AD2" s="259"/>
      <c r="AE2" s="260"/>
      <c r="AF2" s="179" t="s">
        <v>34</v>
      </c>
      <c r="AG2" s="177"/>
      <c r="AH2" s="177" t="s">
        <v>35</v>
      </c>
      <c r="AI2" s="177"/>
      <c r="AJ2" s="178"/>
      <c r="AK2" s="179" t="s">
        <v>34</v>
      </c>
      <c r="AL2" s="177"/>
      <c r="AM2" s="177" t="s">
        <v>35</v>
      </c>
      <c r="AN2" s="177"/>
      <c r="AO2" s="178"/>
      <c r="AP2" s="179" t="s">
        <v>34</v>
      </c>
      <c r="AQ2" s="177"/>
      <c r="AR2" s="177" t="s">
        <v>35</v>
      </c>
      <c r="AS2" s="177"/>
      <c r="AT2" s="178"/>
      <c r="AU2" s="179" t="s">
        <v>34</v>
      </c>
      <c r="AV2" s="177"/>
      <c r="AW2" s="177" t="s">
        <v>35</v>
      </c>
      <c r="AX2" s="177"/>
      <c r="AY2" s="178"/>
      <c r="AZ2" s="179" t="s">
        <v>34</v>
      </c>
      <c r="BA2" s="177"/>
      <c r="BB2" s="177" t="s">
        <v>35</v>
      </c>
      <c r="BC2" s="177"/>
      <c r="BD2" s="178"/>
      <c r="BE2" s="179" t="s">
        <v>34</v>
      </c>
      <c r="BF2" s="177"/>
      <c r="BG2" s="258"/>
      <c r="BH2" s="259"/>
      <c r="BI2" s="260"/>
      <c r="BJ2" s="274" t="s">
        <v>34</v>
      </c>
      <c r="BK2" s="275"/>
      <c r="BL2" s="276" t="s">
        <v>35</v>
      </c>
      <c r="BM2" s="276"/>
      <c r="BN2" s="277"/>
      <c r="BO2" s="266" t="s">
        <v>34</v>
      </c>
      <c r="BP2" s="278"/>
      <c r="BQ2" s="177" t="s">
        <v>35</v>
      </c>
      <c r="BR2" s="177"/>
      <c r="BS2" s="178"/>
      <c r="BT2" s="179" t="s">
        <v>34</v>
      </c>
      <c r="BU2" s="258"/>
      <c r="BV2" s="267" t="s">
        <v>35</v>
      </c>
      <c r="BW2" s="267"/>
      <c r="BX2" s="279"/>
      <c r="BY2" s="179" t="s">
        <v>34</v>
      </c>
      <c r="BZ2" s="258"/>
      <c r="CA2" s="267" t="s">
        <v>35</v>
      </c>
      <c r="CB2" s="267"/>
      <c r="CC2" s="279"/>
      <c r="CD2" s="274" t="s">
        <v>34</v>
      </c>
      <c r="CE2" s="282"/>
      <c r="CF2" s="282"/>
      <c r="CG2" s="282" t="s">
        <v>35</v>
      </c>
      <c r="CH2" s="282"/>
      <c r="CI2" s="283"/>
      <c r="CJ2" s="274" t="s">
        <v>34</v>
      </c>
      <c r="CK2" s="282"/>
      <c r="CL2" s="282"/>
      <c r="CM2" s="282" t="s">
        <v>35</v>
      </c>
      <c r="CN2" s="282"/>
      <c r="CO2" s="283"/>
      <c r="CP2" s="179" t="s">
        <v>34</v>
      </c>
      <c r="CQ2" s="177"/>
      <c r="CR2" s="177"/>
      <c r="CS2" s="177" t="s">
        <v>35</v>
      </c>
      <c r="CT2" s="177"/>
      <c r="CU2" s="178"/>
      <c r="CV2" s="179" t="s">
        <v>34</v>
      </c>
      <c r="CW2" s="258"/>
      <c r="CX2" s="259" t="s">
        <v>35</v>
      </c>
      <c r="CY2" s="259"/>
      <c r="CZ2" s="260"/>
      <c r="DA2" s="179" t="s">
        <v>34</v>
      </c>
      <c r="DB2" s="258"/>
      <c r="DC2" s="177" t="s">
        <v>35</v>
      </c>
      <c r="DD2" s="177"/>
      <c r="DE2" s="178"/>
    </row>
    <row r="3" spans="1:109" x14ac:dyDescent="0.25">
      <c r="A3" s="63" t="s">
        <v>16</v>
      </c>
      <c r="B3" s="180" t="s">
        <v>96</v>
      </c>
      <c r="C3" s="169"/>
      <c r="D3" s="169"/>
      <c r="E3" s="169"/>
      <c r="F3" s="170"/>
      <c r="G3" s="254" t="s">
        <v>71</v>
      </c>
      <c r="H3" s="187"/>
      <c r="I3" s="187"/>
      <c r="J3" s="187"/>
      <c r="K3" s="188"/>
      <c r="L3" s="171">
        <v>0</v>
      </c>
      <c r="M3" s="181"/>
      <c r="N3" s="169" t="s">
        <v>86</v>
      </c>
      <c r="O3" s="169"/>
      <c r="P3" s="170"/>
      <c r="Q3" s="254" t="s">
        <v>71</v>
      </c>
      <c r="R3" s="202"/>
      <c r="S3" s="251" t="s">
        <v>86</v>
      </c>
      <c r="T3" s="169"/>
      <c r="U3" s="170"/>
      <c r="V3" s="202" t="s">
        <v>79</v>
      </c>
      <c r="W3" s="203"/>
      <c r="X3" s="203" t="s">
        <v>48</v>
      </c>
      <c r="Y3" s="203"/>
      <c r="Z3" s="204"/>
      <c r="AA3" s="202" t="s">
        <v>111</v>
      </c>
      <c r="AB3" s="203"/>
      <c r="AC3" s="203" t="s">
        <v>112</v>
      </c>
      <c r="AD3" s="203"/>
      <c r="AE3" s="204"/>
      <c r="AF3" s="185">
        <v>0</v>
      </c>
      <c r="AG3" s="186"/>
      <c r="AH3" s="187" t="s">
        <v>86</v>
      </c>
      <c r="AI3" s="187"/>
      <c r="AJ3" s="188"/>
      <c r="AK3" s="185" t="s">
        <v>114</v>
      </c>
      <c r="AL3" s="186"/>
      <c r="AM3" s="187" t="s">
        <v>86</v>
      </c>
      <c r="AN3" s="187"/>
      <c r="AO3" s="188"/>
      <c r="AP3" s="180" t="s">
        <v>119</v>
      </c>
      <c r="AQ3" s="169"/>
      <c r="AR3" s="169"/>
      <c r="AS3" s="169"/>
      <c r="AT3" s="170"/>
      <c r="AU3" s="180" t="s">
        <v>71</v>
      </c>
      <c r="AV3" s="169"/>
      <c r="AW3" s="169"/>
      <c r="AX3" s="169"/>
      <c r="AY3" s="170"/>
      <c r="AZ3" s="171">
        <v>0</v>
      </c>
      <c r="BA3" s="181"/>
      <c r="BB3" s="169" t="s">
        <v>86</v>
      </c>
      <c r="BC3" s="169"/>
      <c r="BD3" s="170"/>
      <c r="BE3" s="180" t="s">
        <v>71</v>
      </c>
      <c r="BF3" s="181"/>
      <c r="BG3" s="169" t="s">
        <v>86</v>
      </c>
      <c r="BH3" s="169"/>
      <c r="BI3" s="170"/>
      <c r="BJ3" s="255" t="s">
        <v>62</v>
      </c>
      <c r="BK3" s="256"/>
      <c r="BL3" s="256"/>
      <c r="BM3" s="256"/>
      <c r="BN3" s="257"/>
      <c r="BO3" s="180" t="s">
        <v>119</v>
      </c>
      <c r="BP3" s="169"/>
      <c r="BQ3" s="169"/>
      <c r="BR3" s="169"/>
      <c r="BS3" s="170"/>
      <c r="BT3" s="171">
        <v>0</v>
      </c>
      <c r="BU3" s="173"/>
      <c r="BV3" s="169" t="s">
        <v>86</v>
      </c>
      <c r="BW3" s="169"/>
      <c r="BX3" s="170"/>
      <c r="BY3" s="171" t="s">
        <v>18</v>
      </c>
      <c r="BZ3" s="173"/>
      <c r="CA3" s="169" t="s">
        <v>86</v>
      </c>
      <c r="CB3" s="169"/>
      <c r="CC3" s="170"/>
      <c r="CD3" s="241" t="s">
        <v>142</v>
      </c>
      <c r="CE3" s="242"/>
      <c r="CF3" s="242"/>
      <c r="CG3" s="242"/>
      <c r="CH3" s="242"/>
      <c r="CI3" s="243"/>
      <c r="CJ3" s="241" t="s">
        <v>71</v>
      </c>
      <c r="CK3" s="242"/>
      <c r="CL3" s="242"/>
      <c r="CM3" s="242"/>
      <c r="CN3" s="242"/>
      <c r="CO3" s="243"/>
      <c r="CP3" s="171" t="s">
        <v>141</v>
      </c>
      <c r="CQ3" s="172"/>
      <c r="CR3" s="173"/>
      <c r="CS3" s="169" t="s">
        <v>86</v>
      </c>
      <c r="CT3" s="169"/>
      <c r="CU3" s="170"/>
      <c r="CV3" s="180" t="s">
        <v>149</v>
      </c>
      <c r="CW3" s="169"/>
      <c r="CX3" s="169"/>
      <c r="CY3" s="169"/>
      <c r="CZ3" s="170"/>
      <c r="DA3" s="171" t="s">
        <v>149</v>
      </c>
      <c r="DB3" s="181"/>
      <c r="DC3" s="169" t="s">
        <v>86</v>
      </c>
      <c r="DD3" s="169"/>
      <c r="DE3" s="170"/>
    </row>
    <row r="4" spans="1:109" ht="15" customHeight="1" x14ac:dyDescent="0.25">
      <c r="A4" s="63" t="s">
        <v>17</v>
      </c>
      <c r="B4" s="241" t="s">
        <v>97</v>
      </c>
      <c r="C4" s="242"/>
      <c r="D4" s="242"/>
      <c r="E4" s="242"/>
      <c r="F4" s="243"/>
      <c r="G4" s="254" t="s">
        <v>98</v>
      </c>
      <c r="H4" s="187"/>
      <c r="I4" s="187"/>
      <c r="J4" s="187"/>
      <c r="K4" s="188"/>
      <c r="L4" s="180" t="s">
        <v>62</v>
      </c>
      <c r="M4" s="181"/>
      <c r="N4" s="169" t="s">
        <v>86</v>
      </c>
      <c r="O4" s="169"/>
      <c r="P4" s="170"/>
      <c r="Q4" s="254" t="s">
        <v>104</v>
      </c>
      <c r="R4" s="202"/>
      <c r="S4" s="251" t="s">
        <v>86</v>
      </c>
      <c r="T4" s="169"/>
      <c r="U4" s="170"/>
      <c r="V4" s="205" t="s">
        <v>48</v>
      </c>
      <c r="W4" s="206"/>
      <c r="X4" s="206" t="s">
        <v>80</v>
      </c>
      <c r="Y4" s="206"/>
      <c r="Z4" s="207"/>
      <c r="AA4" s="205" t="s">
        <v>57</v>
      </c>
      <c r="AB4" s="206"/>
      <c r="AC4" s="206" t="s">
        <v>65</v>
      </c>
      <c r="AD4" s="206"/>
      <c r="AE4" s="207"/>
      <c r="AF4" s="253" t="s">
        <v>57</v>
      </c>
      <c r="AG4" s="205"/>
      <c r="AH4" s="187" t="s">
        <v>86</v>
      </c>
      <c r="AI4" s="187"/>
      <c r="AJ4" s="188"/>
      <c r="AK4" s="253" t="s">
        <v>80</v>
      </c>
      <c r="AL4" s="205"/>
      <c r="AM4" s="187" t="s">
        <v>86</v>
      </c>
      <c r="AN4" s="187"/>
      <c r="AO4" s="188"/>
      <c r="AP4" s="180" t="s">
        <v>120</v>
      </c>
      <c r="AQ4" s="169"/>
      <c r="AR4" s="169"/>
      <c r="AS4" s="169"/>
      <c r="AT4" s="170"/>
      <c r="AU4" s="180" t="s">
        <v>121</v>
      </c>
      <c r="AV4" s="169"/>
      <c r="AW4" s="169"/>
      <c r="AX4" s="169"/>
      <c r="AY4" s="170"/>
      <c r="AZ4" s="180" t="s">
        <v>123</v>
      </c>
      <c r="BA4" s="181"/>
      <c r="BB4" s="169" t="s">
        <v>86</v>
      </c>
      <c r="BC4" s="169"/>
      <c r="BD4" s="170"/>
      <c r="BE4" s="180" t="s">
        <v>128</v>
      </c>
      <c r="BF4" s="181"/>
      <c r="BG4" s="169" t="s">
        <v>86</v>
      </c>
      <c r="BH4" s="169"/>
      <c r="BI4" s="170"/>
      <c r="BJ4" s="241" t="s">
        <v>130</v>
      </c>
      <c r="BK4" s="242"/>
      <c r="BL4" s="242"/>
      <c r="BM4" s="242"/>
      <c r="BN4" s="243"/>
      <c r="BO4" s="180" t="s">
        <v>64</v>
      </c>
      <c r="BP4" s="181"/>
      <c r="BQ4" s="169" t="s">
        <v>62</v>
      </c>
      <c r="BR4" s="169"/>
      <c r="BS4" s="170"/>
      <c r="BT4" s="180" t="s">
        <v>135</v>
      </c>
      <c r="BU4" s="181"/>
      <c r="BV4" s="169" t="s">
        <v>86</v>
      </c>
      <c r="BW4" s="169"/>
      <c r="BX4" s="170"/>
      <c r="BY4" s="180" t="s">
        <v>136</v>
      </c>
      <c r="BZ4" s="181"/>
      <c r="CA4" s="169" t="s">
        <v>86</v>
      </c>
      <c r="CB4" s="169"/>
      <c r="CC4" s="170"/>
      <c r="CD4" s="180" t="s">
        <v>62</v>
      </c>
      <c r="CE4" s="169"/>
      <c r="CF4" s="169"/>
      <c r="CG4" s="169"/>
      <c r="CH4" s="169"/>
      <c r="CI4" s="170"/>
      <c r="CJ4" s="180" t="s">
        <v>65</v>
      </c>
      <c r="CK4" s="169"/>
      <c r="CL4" s="169"/>
      <c r="CM4" s="169"/>
      <c r="CN4" s="169"/>
      <c r="CO4" s="170"/>
      <c r="CP4" s="180" t="s">
        <v>62</v>
      </c>
      <c r="CQ4" s="169"/>
      <c r="CR4" s="181"/>
      <c r="CS4" s="169" t="s">
        <v>86</v>
      </c>
      <c r="CT4" s="169"/>
      <c r="CU4" s="170"/>
      <c r="CV4" s="180" t="s">
        <v>57</v>
      </c>
      <c r="CW4" s="181"/>
      <c r="CX4" s="251" t="s">
        <v>150</v>
      </c>
      <c r="CY4" s="169"/>
      <c r="CZ4" s="170"/>
      <c r="DA4" s="180" t="s">
        <v>57</v>
      </c>
      <c r="DB4" s="181"/>
      <c r="DC4" s="169" t="s">
        <v>86</v>
      </c>
      <c r="DD4" s="169"/>
      <c r="DE4" s="170"/>
    </row>
    <row r="5" spans="1:109" ht="15" customHeight="1" x14ac:dyDescent="0.25">
      <c r="A5" s="63" t="s">
        <v>15</v>
      </c>
      <c r="B5" s="171">
        <v>20</v>
      </c>
      <c r="C5" s="173"/>
      <c r="D5" s="247">
        <v>0.4</v>
      </c>
      <c r="E5" s="239"/>
      <c r="F5" s="240"/>
      <c r="G5" s="245" t="s">
        <v>99</v>
      </c>
      <c r="H5" s="246"/>
      <c r="I5" s="252">
        <v>0.4</v>
      </c>
      <c r="J5" s="239"/>
      <c r="K5" s="240"/>
      <c r="L5" s="171">
        <v>20</v>
      </c>
      <c r="M5" s="173"/>
      <c r="N5" s="169" t="s">
        <v>86</v>
      </c>
      <c r="O5" s="169"/>
      <c r="P5" s="170"/>
      <c r="Q5" s="245">
        <v>0.2</v>
      </c>
      <c r="R5" s="246"/>
      <c r="S5" s="251" t="s">
        <v>86</v>
      </c>
      <c r="T5" s="169"/>
      <c r="U5" s="170"/>
      <c r="V5" s="184">
        <v>0.8</v>
      </c>
      <c r="W5" s="200"/>
      <c r="X5" s="200">
        <v>0.6</v>
      </c>
      <c r="Y5" s="200"/>
      <c r="Z5" s="201"/>
      <c r="AA5" s="186">
        <v>15</v>
      </c>
      <c r="AB5" s="199"/>
      <c r="AC5" s="200">
        <v>0.6</v>
      </c>
      <c r="AD5" s="200"/>
      <c r="AE5" s="201"/>
      <c r="AF5" s="185">
        <v>15</v>
      </c>
      <c r="AG5" s="186"/>
      <c r="AH5" s="187" t="s">
        <v>86</v>
      </c>
      <c r="AI5" s="187"/>
      <c r="AJ5" s="188"/>
      <c r="AK5" s="185">
        <v>15</v>
      </c>
      <c r="AL5" s="186"/>
      <c r="AM5" s="187" t="s">
        <v>86</v>
      </c>
      <c r="AN5" s="187"/>
      <c r="AO5" s="188"/>
      <c r="AP5" s="171">
        <v>20</v>
      </c>
      <c r="AQ5" s="173"/>
      <c r="AR5" s="217">
        <v>0.5</v>
      </c>
      <c r="AS5" s="169"/>
      <c r="AT5" s="170"/>
      <c r="AU5" s="182">
        <v>0.2</v>
      </c>
      <c r="AV5" s="172"/>
      <c r="AW5" s="217">
        <v>0.4</v>
      </c>
      <c r="AX5" s="169"/>
      <c r="AY5" s="170"/>
      <c r="AZ5" s="171">
        <v>20</v>
      </c>
      <c r="BA5" s="184"/>
      <c r="BB5" s="169" t="s">
        <v>86</v>
      </c>
      <c r="BC5" s="169"/>
      <c r="BD5" s="170"/>
      <c r="BE5" s="182">
        <v>0.2</v>
      </c>
      <c r="BF5" s="173"/>
      <c r="BG5" s="169" t="s">
        <v>86</v>
      </c>
      <c r="BH5" s="169"/>
      <c r="BI5" s="170"/>
      <c r="BJ5" s="182">
        <v>0.8</v>
      </c>
      <c r="BK5" s="173"/>
      <c r="BL5" s="217">
        <v>0.6</v>
      </c>
      <c r="BM5" s="169"/>
      <c r="BN5" s="170"/>
      <c r="BO5" s="171">
        <v>20</v>
      </c>
      <c r="BP5" s="169"/>
      <c r="BQ5" s="169"/>
      <c r="BR5" s="169"/>
      <c r="BS5" s="170"/>
      <c r="BT5" s="171">
        <v>10</v>
      </c>
      <c r="BU5" s="173"/>
      <c r="BV5" s="169" t="s">
        <v>86</v>
      </c>
      <c r="BW5" s="169"/>
      <c r="BX5" s="170"/>
      <c r="BY5" s="171">
        <v>20</v>
      </c>
      <c r="BZ5" s="173"/>
      <c r="CA5" s="169" t="s">
        <v>86</v>
      </c>
      <c r="CB5" s="169"/>
      <c r="CC5" s="170"/>
      <c r="CD5" s="171">
        <v>20</v>
      </c>
      <c r="CE5" s="172"/>
      <c r="CF5" s="173"/>
      <c r="CG5" s="169" t="s">
        <v>143</v>
      </c>
      <c r="CH5" s="169"/>
      <c r="CI5" s="170"/>
      <c r="CJ5" s="182">
        <v>0.2</v>
      </c>
      <c r="CK5" s="217"/>
      <c r="CL5" s="184"/>
      <c r="CM5" s="217">
        <v>0.5</v>
      </c>
      <c r="CN5" s="217"/>
      <c r="CO5" s="244"/>
      <c r="CP5" s="171">
        <v>10</v>
      </c>
      <c r="CQ5" s="172"/>
      <c r="CR5" s="173"/>
      <c r="CS5" s="169" t="s">
        <v>86</v>
      </c>
      <c r="CT5" s="169"/>
      <c r="CU5" s="170"/>
      <c r="CV5" s="171">
        <v>20</v>
      </c>
      <c r="CW5" s="181"/>
      <c r="CX5" s="217">
        <v>0.4</v>
      </c>
      <c r="CY5" s="169"/>
      <c r="CZ5" s="170"/>
      <c r="DA5" s="171">
        <v>20</v>
      </c>
      <c r="DB5" s="181"/>
      <c r="DC5" s="169" t="s">
        <v>86</v>
      </c>
      <c r="DD5" s="169"/>
      <c r="DE5" s="170"/>
    </row>
    <row r="6" spans="1:109" ht="15" customHeight="1" x14ac:dyDescent="0.25">
      <c r="A6" s="63" t="s">
        <v>13</v>
      </c>
      <c r="B6" s="171">
        <v>20</v>
      </c>
      <c r="C6" s="173"/>
      <c r="D6" s="247">
        <v>0.4</v>
      </c>
      <c r="E6" s="239"/>
      <c r="F6" s="240"/>
      <c r="G6" s="248" t="s">
        <v>99</v>
      </c>
      <c r="H6" s="249"/>
      <c r="I6" s="250">
        <v>0.4</v>
      </c>
      <c r="J6" s="236"/>
      <c r="K6" s="237"/>
      <c r="L6" s="171">
        <v>20</v>
      </c>
      <c r="M6" s="173"/>
      <c r="N6" s="169" t="s">
        <v>86</v>
      </c>
      <c r="O6" s="169"/>
      <c r="P6" s="170"/>
      <c r="Q6" s="245">
        <v>0.2</v>
      </c>
      <c r="R6" s="246"/>
      <c r="S6" s="169" t="s">
        <v>86</v>
      </c>
      <c r="T6" s="169"/>
      <c r="U6" s="170"/>
      <c r="V6" s="184">
        <v>0.8</v>
      </c>
      <c r="W6" s="200"/>
      <c r="X6" s="200">
        <v>0.6</v>
      </c>
      <c r="Y6" s="200"/>
      <c r="Z6" s="201"/>
      <c r="AA6" s="186">
        <v>15</v>
      </c>
      <c r="AB6" s="199"/>
      <c r="AC6" s="200">
        <v>0.6</v>
      </c>
      <c r="AD6" s="200"/>
      <c r="AE6" s="201"/>
      <c r="AF6" s="185">
        <v>15</v>
      </c>
      <c r="AG6" s="186"/>
      <c r="AH6" s="187" t="s">
        <v>86</v>
      </c>
      <c r="AI6" s="187"/>
      <c r="AJ6" s="188"/>
      <c r="AK6" s="185">
        <v>15</v>
      </c>
      <c r="AL6" s="186"/>
      <c r="AM6" s="187" t="s">
        <v>86</v>
      </c>
      <c r="AN6" s="187"/>
      <c r="AO6" s="188"/>
      <c r="AP6" s="171">
        <v>20</v>
      </c>
      <c r="AQ6" s="173"/>
      <c r="AR6" s="217">
        <v>0.5</v>
      </c>
      <c r="AS6" s="169"/>
      <c r="AT6" s="170"/>
      <c r="AU6" s="182">
        <v>0.2</v>
      </c>
      <c r="AV6" s="172"/>
      <c r="AW6" s="217">
        <v>0.4</v>
      </c>
      <c r="AX6" s="169"/>
      <c r="AY6" s="170"/>
      <c r="AZ6" s="171">
        <v>20</v>
      </c>
      <c r="BA6" s="184"/>
      <c r="BB6" s="169" t="s">
        <v>86</v>
      </c>
      <c r="BC6" s="169"/>
      <c r="BD6" s="170"/>
      <c r="BE6" s="182">
        <v>0.2</v>
      </c>
      <c r="BF6" s="173"/>
      <c r="BG6" s="169" t="s">
        <v>86</v>
      </c>
      <c r="BH6" s="169"/>
      <c r="BI6" s="170"/>
      <c r="BJ6" s="171" t="s">
        <v>131</v>
      </c>
      <c r="BK6" s="172"/>
      <c r="BL6" s="172"/>
      <c r="BM6" s="172"/>
      <c r="BN6" s="183"/>
      <c r="BO6" s="180" t="s">
        <v>131</v>
      </c>
      <c r="BP6" s="169"/>
      <c r="BQ6" s="169"/>
      <c r="BR6" s="169"/>
      <c r="BS6" s="170"/>
      <c r="BT6" s="171" t="s">
        <v>131</v>
      </c>
      <c r="BU6" s="173"/>
      <c r="BV6" s="169" t="s">
        <v>86</v>
      </c>
      <c r="BW6" s="169"/>
      <c r="BX6" s="170"/>
      <c r="BY6" s="171" t="s">
        <v>131</v>
      </c>
      <c r="BZ6" s="173"/>
      <c r="CA6" s="169" t="s">
        <v>86</v>
      </c>
      <c r="CB6" s="169"/>
      <c r="CC6" s="170"/>
      <c r="CD6" s="171">
        <v>20</v>
      </c>
      <c r="CE6" s="172"/>
      <c r="CF6" s="173"/>
      <c r="CG6" s="169" t="s">
        <v>143</v>
      </c>
      <c r="CH6" s="169"/>
      <c r="CI6" s="170"/>
      <c r="CJ6" s="182">
        <v>0.2</v>
      </c>
      <c r="CK6" s="217"/>
      <c r="CL6" s="184"/>
      <c r="CM6" s="217">
        <v>0.5</v>
      </c>
      <c r="CN6" s="217"/>
      <c r="CO6" s="244"/>
      <c r="CP6" s="174">
        <v>20</v>
      </c>
      <c r="CQ6" s="175"/>
      <c r="CR6" s="176"/>
      <c r="CS6" s="169" t="s">
        <v>86</v>
      </c>
      <c r="CT6" s="169"/>
      <c r="CU6" s="170"/>
      <c r="CV6" s="171">
        <v>20</v>
      </c>
      <c r="CW6" s="181"/>
      <c r="CX6" s="217">
        <v>0.4</v>
      </c>
      <c r="CY6" s="169"/>
      <c r="CZ6" s="170"/>
      <c r="DA6" s="171">
        <v>20</v>
      </c>
      <c r="DB6" s="181"/>
      <c r="DC6" s="169" t="s">
        <v>86</v>
      </c>
      <c r="DD6" s="169"/>
      <c r="DE6" s="170"/>
    </row>
    <row r="7" spans="1:109" ht="15" customHeight="1" x14ac:dyDescent="0.25">
      <c r="A7" s="63" t="s">
        <v>25</v>
      </c>
      <c r="B7" s="171">
        <v>20</v>
      </c>
      <c r="C7" s="173"/>
      <c r="D7" s="247">
        <v>0.4</v>
      </c>
      <c r="E7" s="239"/>
      <c r="F7" s="240"/>
      <c r="G7" s="182" t="s">
        <v>99</v>
      </c>
      <c r="H7" s="184"/>
      <c r="I7" s="247">
        <v>0.4</v>
      </c>
      <c r="J7" s="239"/>
      <c r="K7" s="240"/>
      <c r="L7" s="171">
        <v>40</v>
      </c>
      <c r="M7" s="173"/>
      <c r="N7" s="169" t="s">
        <v>86</v>
      </c>
      <c r="O7" s="169"/>
      <c r="P7" s="170"/>
      <c r="Q7" s="245">
        <v>0.2</v>
      </c>
      <c r="R7" s="246"/>
      <c r="S7" s="169" t="s">
        <v>86</v>
      </c>
      <c r="T7" s="169"/>
      <c r="U7" s="170"/>
      <c r="V7" s="184">
        <v>0.8</v>
      </c>
      <c r="W7" s="200"/>
      <c r="X7" s="200">
        <v>0.6</v>
      </c>
      <c r="Y7" s="200"/>
      <c r="Z7" s="201"/>
      <c r="AA7" s="186">
        <v>15</v>
      </c>
      <c r="AB7" s="199"/>
      <c r="AC7" s="200">
        <v>0.6</v>
      </c>
      <c r="AD7" s="200"/>
      <c r="AE7" s="201"/>
      <c r="AF7" s="185">
        <f>$AF$5</f>
        <v>15</v>
      </c>
      <c r="AG7" s="186"/>
      <c r="AH7" s="187" t="s">
        <v>86</v>
      </c>
      <c r="AI7" s="187"/>
      <c r="AJ7" s="188"/>
      <c r="AK7" s="185">
        <v>15</v>
      </c>
      <c r="AL7" s="186"/>
      <c r="AM7" s="187" t="s">
        <v>86</v>
      </c>
      <c r="AN7" s="187"/>
      <c r="AO7" s="188"/>
      <c r="AP7" s="182">
        <v>0.15</v>
      </c>
      <c r="AQ7" s="181"/>
      <c r="AR7" s="217">
        <v>0.5</v>
      </c>
      <c r="AS7" s="169"/>
      <c r="AT7" s="170"/>
      <c r="AU7" s="182">
        <v>0.2</v>
      </c>
      <c r="AV7" s="172"/>
      <c r="AW7" s="217">
        <v>0.4</v>
      </c>
      <c r="AX7" s="169"/>
      <c r="AY7" s="170"/>
      <c r="AZ7" s="171">
        <v>20</v>
      </c>
      <c r="BA7" s="184"/>
      <c r="BB7" s="169" t="s">
        <v>86</v>
      </c>
      <c r="BC7" s="169"/>
      <c r="BD7" s="170"/>
      <c r="BE7" s="182">
        <v>0.2</v>
      </c>
      <c r="BF7" s="173"/>
      <c r="BG7" s="169" t="s">
        <v>86</v>
      </c>
      <c r="BH7" s="169"/>
      <c r="BI7" s="170"/>
      <c r="BJ7" s="171" t="s">
        <v>131</v>
      </c>
      <c r="BK7" s="172"/>
      <c r="BL7" s="172"/>
      <c r="BM7" s="172"/>
      <c r="BN7" s="183"/>
      <c r="BO7" s="180" t="s">
        <v>131</v>
      </c>
      <c r="BP7" s="169"/>
      <c r="BQ7" s="169"/>
      <c r="BR7" s="169"/>
      <c r="BS7" s="170"/>
      <c r="BT7" s="171" t="s">
        <v>131</v>
      </c>
      <c r="BU7" s="173"/>
      <c r="BV7" s="169" t="s">
        <v>86</v>
      </c>
      <c r="BW7" s="169"/>
      <c r="BX7" s="170"/>
      <c r="BY7" s="171" t="s">
        <v>131</v>
      </c>
      <c r="BZ7" s="173"/>
      <c r="CA7" s="169" t="s">
        <v>86</v>
      </c>
      <c r="CB7" s="169"/>
      <c r="CC7" s="170"/>
      <c r="CD7" s="171" t="s">
        <v>131</v>
      </c>
      <c r="CE7" s="172"/>
      <c r="CF7" s="172"/>
      <c r="CG7" s="172"/>
      <c r="CH7" s="172"/>
      <c r="CI7" s="183"/>
      <c r="CJ7" s="180" t="s">
        <v>131</v>
      </c>
      <c r="CK7" s="169"/>
      <c r="CL7" s="169"/>
      <c r="CM7" s="169"/>
      <c r="CN7" s="169"/>
      <c r="CO7" s="170"/>
      <c r="CP7" s="171" t="s">
        <v>131</v>
      </c>
      <c r="CQ7" s="172"/>
      <c r="CR7" s="173"/>
      <c r="CS7" s="169" t="s">
        <v>86</v>
      </c>
      <c r="CT7" s="169"/>
      <c r="CU7" s="170"/>
      <c r="CV7" s="171">
        <v>20</v>
      </c>
      <c r="CW7" s="181"/>
      <c r="CX7" s="217">
        <v>0.4</v>
      </c>
      <c r="CY7" s="169"/>
      <c r="CZ7" s="170"/>
      <c r="DA7" s="171">
        <v>20</v>
      </c>
      <c r="DB7" s="181"/>
      <c r="DC7" s="169" t="s">
        <v>86</v>
      </c>
      <c r="DD7" s="169"/>
      <c r="DE7" s="170"/>
    </row>
    <row r="8" spans="1:109" ht="15" customHeight="1" x14ac:dyDescent="0.25">
      <c r="A8" s="63" t="s">
        <v>14</v>
      </c>
      <c r="B8" s="171">
        <v>250</v>
      </c>
      <c r="C8" s="172"/>
      <c r="D8" s="172"/>
      <c r="E8" s="172"/>
      <c r="F8" s="183"/>
      <c r="G8" s="182">
        <v>0.2</v>
      </c>
      <c r="H8" s="217"/>
      <c r="I8" s="217"/>
      <c r="J8" s="217"/>
      <c r="K8" s="244"/>
      <c r="L8" s="171">
        <v>100</v>
      </c>
      <c r="M8" s="173"/>
      <c r="N8" s="172" t="s">
        <v>86</v>
      </c>
      <c r="O8" s="172"/>
      <c r="P8" s="183"/>
      <c r="Q8" s="245">
        <v>0.2</v>
      </c>
      <c r="R8" s="246"/>
      <c r="S8" s="169" t="s">
        <v>86</v>
      </c>
      <c r="T8" s="169"/>
      <c r="U8" s="170"/>
      <c r="V8" s="189">
        <v>150</v>
      </c>
      <c r="W8" s="215"/>
      <c r="X8" s="215"/>
      <c r="Y8" s="215"/>
      <c r="Z8" s="216"/>
      <c r="AA8" s="189">
        <v>150</v>
      </c>
      <c r="AB8" s="215"/>
      <c r="AC8" s="215"/>
      <c r="AD8" s="215"/>
      <c r="AE8" s="216"/>
      <c r="AF8" s="189">
        <v>100</v>
      </c>
      <c r="AG8" s="190"/>
      <c r="AH8" s="191">
        <v>150</v>
      </c>
      <c r="AI8" s="191"/>
      <c r="AJ8" s="192"/>
      <c r="AK8" s="189">
        <v>100</v>
      </c>
      <c r="AL8" s="190"/>
      <c r="AM8" s="191">
        <v>150</v>
      </c>
      <c r="AN8" s="191"/>
      <c r="AO8" s="192"/>
      <c r="AP8" s="171">
        <v>100</v>
      </c>
      <c r="AQ8" s="173"/>
      <c r="AR8" s="172">
        <v>100</v>
      </c>
      <c r="AS8" s="169"/>
      <c r="AT8" s="170"/>
      <c r="AU8" s="182">
        <v>0.2</v>
      </c>
      <c r="AV8" s="172"/>
      <c r="AW8" s="172"/>
      <c r="AX8" s="172"/>
      <c r="AY8" s="183"/>
      <c r="AZ8" s="171">
        <v>75</v>
      </c>
      <c r="BA8" s="172"/>
      <c r="BB8" s="172"/>
      <c r="BC8" s="172"/>
      <c r="BD8" s="183"/>
      <c r="BE8" s="182">
        <v>0.2</v>
      </c>
      <c r="BF8" s="172"/>
      <c r="BG8" s="172"/>
      <c r="BH8" s="172"/>
      <c r="BI8" s="183"/>
      <c r="BJ8" s="182">
        <v>0.8</v>
      </c>
      <c r="BK8" s="169"/>
      <c r="BL8" s="169"/>
      <c r="BM8" s="169"/>
      <c r="BN8" s="170"/>
      <c r="BO8" s="171">
        <v>100</v>
      </c>
      <c r="BP8" s="169"/>
      <c r="BQ8" s="169"/>
      <c r="BR8" s="169"/>
      <c r="BS8" s="170"/>
      <c r="BT8" s="171">
        <v>75</v>
      </c>
      <c r="BU8" s="173"/>
      <c r="BV8" s="169" t="s">
        <v>86</v>
      </c>
      <c r="BW8" s="169"/>
      <c r="BX8" s="170"/>
      <c r="BY8" s="171">
        <v>200</v>
      </c>
      <c r="BZ8" s="173"/>
      <c r="CA8" s="169" t="s">
        <v>86</v>
      </c>
      <c r="CB8" s="169"/>
      <c r="CC8" s="170"/>
      <c r="CD8" s="171" t="s">
        <v>131</v>
      </c>
      <c r="CE8" s="169"/>
      <c r="CF8" s="169"/>
      <c r="CG8" s="169"/>
      <c r="CH8" s="169"/>
      <c r="CI8" s="170"/>
      <c r="CJ8" s="171" t="s">
        <v>131</v>
      </c>
      <c r="CK8" s="169"/>
      <c r="CL8" s="169"/>
      <c r="CM8" s="169"/>
      <c r="CN8" s="169"/>
      <c r="CO8" s="170"/>
      <c r="CP8" s="171" t="s">
        <v>131</v>
      </c>
      <c r="CQ8" s="172"/>
      <c r="CR8" s="172"/>
      <c r="CS8" s="172"/>
      <c r="CT8" s="172"/>
      <c r="CU8" s="183"/>
      <c r="CV8" s="211">
        <v>100</v>
      </c>
      <c r="CW8" s="169"/>
      <c r="CX8" s="169"/>
      <c r="CY8" s="169"/>
      <c r="CZ8" s="170"/>
      <c r="DA8" s="211">
        <v>100</v>
      </c>
      <c r="DB8" s="194"/>
      <c r="DC8" s="194"/>
      <c r="DD8" s="194"/>
      <c r="DE8" s="195"/>
    </row>
    <row r="9" spans="1:109" x14ac:dyDescent="0.25">
      <c r="A9" s="63" t="s">
        <v>28</v>
      </c>
      <c r="B9" s="238" t="s">
        <v>39</v>
      </c>
      <c r="C9" s="239"/>
      <c r="D9" s="239"/>
      <c r="E9" s="239"/>
      <c r="F9" s="240"/>
      <c r="G9" s="238" t="s">
        <v>44</v>
      </c>
      <c r="H9" s="239"/>
      <c r="I9" s="239"/>
      <c r="J9" s="239"/>
      <c r="K9" s="240"/>
      <c r="L9" s="180" t="s">
        <v>39</v>
      </c>
      <c r="M9" s="169"/>
      <c r="N9" s="169"/>
      <c r="O9" s="169"/>
      <c r="P9" s="170"/>
      <c r="Q9" s="180" t="s">
        <v>44</v>
      </c>
      <c r="R9" s="169"/>
      <c r="S9" s="169"/>
      <c r="T9" s="169"/>
      <c r="U9" s="170"/>
      <c r="V9" s="180" t="s">
        <v>39</v>
      </c>
      <c r="W9" s="169"/>
      <c r="X9" s="169"/>
      <c r="Y9" s="169"/>
      <c r="Z9" s="170"/>
      <c r="AA9" s="180" t="s">
        <v>39</v>
      </c>
      <c r="AB9" s="169"/>
      <c r="AC9" s="169"/>
      <c r="AD9" s="169"/>
      <c r="AE9" s="170"/>
      <c r="AF9" s="180" t="s">
        <v>39</v>
      </c>
      <c r="AG9" s="169"/>
      <c r="AH9" s="169"/>
      <c r="AI9" s="169"/>
      <c r="AJ9" s="170"/>
      <c r="AK9" s="180" t="s">
        <v>39</v>
      </c>
      <c r="AL9" s="169"/>
      <c r="AM9" s="169"/>
      <c r="AN9" s="169"/>
      <c r="AO9" s="170"/>
      <c r="AP9" s="180" t="s">
        <v>39</v>
      </c>
      <c r="AQ9" s="169"/>
      <c r="AR9" s="169"/>
      <c r="AS9" s="169"/>
      <c r="AT9" s="170"/>
      <c r="AU9" s="180" t="s">
        <v>39</v>
      </c>
      <c r="AV9" s="169"/>
      <c r="AW9" s="169"/>
      <c r="AX9" s="169"/>
      <c r="AY9" s="170"/>
      <c r="AZ9" s="180" t="s">
        <v>39</v>
      </c>
      <c r="BA9" s="169"/>
      <c r="BB9" s="169"/>
      <c r="BC9" s="169"/>
      <c r="BD9" s="170"/>
      <c r="BE9" s="180" t="s">
        <v>39</v>
      </c>
      <c r="BF9" s="169"/>
      <c r="BG9" s="169"/>
      <c r="BH9" s="169"/>
      <c r="BI9" s="170"/>
      <c r="BJ9" s="180" t="s">
        <v>39</v>
      </c>
      <c r="BK9" s="169"/>
      <c r="BL9" s="169"/>
      <c r="BM9" s="169"/>
      <c r="BN9" s="170"/>
      <c r="BO9" s="180" t="s">
        <v>39</v>
      </c>
      <c r="BP9" s="169"/>
      <c r="BQ9" s="169"/>
      <c r="BR9" s="169"/>
      <c r="BS9" s="170"/>
      <c r="BT9" s="180" t="s">
        <v>39</v>
      </c>
      <c r="BU9" s="169"/>
      <c r="BV9" s="169"/>
      <c r="BW9" s="169"/>
      <c r="BX9" s="170"/>
      <c r="BY9" s="180" t="s">
        <v>39</v>
      </c>
      <c r="BZ9" s="169"/>
      <c r="CA9" s="169"/>
      <c r="CB9" s="169"/>
      <c r="CC9" s="170"/>
      <c r="CD9" s="180" t="s">
        <v>39</v>
      </c>
      <c r="CE9" s="169"/>
      <c r="CF9" s="169"/>
      <c r="CG9" s="169"/>
      <c r="CH9" s="169"/>
      <c r="CI9" s="170"/>
      <c r="CJ9" s="180" t="s">
        <v>44</v>
      </c>
      <c r="CK9" s="169"/>
      <c r="CL9" s="169"/>
      <c r="CM9" s="169"/>
      <c r="CN9" s="169"/>
      <c r="CO9" s="170"/>
      <c r="CP9" s="180" t="s">
        <v>39</v>
      </c>
      <c r="CQ9" s="169"/>
      <c r="CR9" s="169"/>
      <c r="CS9" s="169"/>
      <c r="CT9" s="169"/>
      <c r="CU9" s="170"/>
      <c r="CV9" s="180" t="s">
        <v>39</v>
      </c>
      <c r="CW9" s="169"/>
      <c r="CX9" s="169"/>
      <c r="CY9" s="169"/>
      <c r="CZ9" s="170"/>
      <c r="DA9" s="180" t="s">
        <v>39</v>
      </c>
      <c r="DB9" s="169"/>
      <c r="DC9" s="169"/>
      <c r="DD9" s="169"/>
      <c r="DE9" s="170"/>
    </row>
    <row r="10" spans="1:109" ht="15" customHeight="1" x14ac:dyDescent="0.25">
      <c r="A10" s="63" t="s">
        <v>27</v>
      </c>
      <c r="B10" s="238" t="s">
        <v>39</v>
      </c>
      <c r="C10" s="239"/>
      <c r="D10" s="239"/>
      <c r="E10" s="239"/>
      <c r="F10" s="240"/>
      <c r="G10" s="238" t="s">
        <v>39</v>
      </c>
      <c r="H10" s="239"/>
      <c r="I10" s="239"/>
      <c r="J10" s="239"/>
      <c r="K10" s="240"/>
      <c r="L10" s="180" t="s">
        <v>39</v>
      </c>
      <c r="M10" s="169"/>
      <c r="N10" s="169"/>
      <c r="O10" s="169"/>
      <c r="P10" s="170"/>
      <c r="Q10" s="180" t="s">
        <v>39</v>
      </c>
      <c r="R10" s="169"/>
      <c r="S10" s="169"/>
      <c r="T10" s="169"/>
      <c r="U10" s="170"/>
      <c r="V10" s="180" t="s">
        <v>39</v>
      </c>
      <c r="W10" s="169"/>
      <c r="X10" s="169"/>
      <c r="Y10" s="169"/>
      <c r="Z10" s="170"/>
      <c r="AA10" s="193" t="s">
        <v>39</v>
      </c>
      <c r="AB10" s="194"/>
      <c r="AC10" s="194"/>
      <c r="AD10" s="194"/>
      <c r="AE10" s="195"/>
      <c r="AF10" s="193" t="s">
        <v>39</v>
      </c>
      <c r="AG10" s="194"/>
      <c r="AH10" s="194"/>
      <c r="AI10" s="194"/>
      <c r="AJ10" s="195"/>
      <c r="AK10" s="193" t="s">
        <v>39</v>
      </c>
      <c r="AL10" s="194"/>
      <c r="AM10" s="194"/>
      <c r="AN10" s="194"/>
      <c r="AO10" s="195"/>
      <c r="AP10" s="180" t="s">
        <v>39</v>
      </c>
      <c r="AQ10" s="169"/>
      <c r="AR10" s="169"/>
      <c r="AS10" s="169"/>
      <c r="AT10" s="170"/>
      <c r="AU10" s="180" t="s">
        <v>39</v>
      </c>
      <c r="AV10" s="169"/>
      <c r="AW10" s="169"/>
      <c r="AX10" s="169"/>
      <c r="AY10" s="170"/>
      <c r="AZ10" s="180" t="s">
        <v>44</v>
      </c>
      <c r="BA10" s="169"/>
      <c r="BB10" s="169"/>
      <c r="BC10" s="169"/>
      <c r="BD10" s="170"/>
      <c r="BE10" s="180" t="s">
        <v>39</v>
      </c>
      <c r="BF10" s="169"/>
      <c r="BG10" s="169"/>
      <c r="BH10" s="169"/>
      <c r="BI10" s="170"/>
      <c r="BJ10" s="180" t="s">
        <v>44</v>
      </c>
      <c r="BK10" s="169"/>
      <c r="BL10" s="169"/>
      <c r="BM10" s="169"/>
      <c r="BN10" s="170"/>
      <c r="BO10" s="180" t="s">
        <v>39</v>
      </c>
      <c r="BP10" s="169"/>
      <c r="BQ10" s="169"/>
      <c r="BR10" s="169"/>
      <c r="BS10" s="170"/>
      <c r="BT10" s="180" t="s">
        <v>39</v>
      </c>
      <c r="BU10" s="169"/>
      <c r="BV10" s="169"/>
      <c r="BW10" s="169"/>
      <c r="BX10" s="170"/>
      <c r="BY10" s="180" t="s">
        <v>39</v>
      </c>
      <c r="BZ10" s="169"/>
      <c r="CA10" s="169"/>
      <c r="CB10" s="169"/>
      <c r="CC10" s="170"/>
      <c r="CD10" s="180" t="s">
        <v>63</v>
      </c>
      <c r="CE10" s="169"/>
      <c r="CF10" s="169"/>
      <c r="CG10" s="169"/>
      <c r="CH10" s="169"/>
      <c r="CI10" s="170"/>
      <c r="CJ10" s="180" t="s">
        <v>63</v>
      </c>
      <c r="CK10" s="169"/>
      <c r="CL10" s="169"/>
      <c r="CM10" s="169"/>
      <c r="CN10" s="169"/>
      <c r="CO10" s="170"/>
      <c r="CP10" s="180" t="s">
        <v>63</v>
      </c>
      <c r="CQ10" s="169"/>
      <c r="CR10" s="169"/>
      <c r="CS10" s="169"/>
      <c r="CT10" s="169"/>
      <c r="CU10" s="170"/>
      <c r="CV10" s="180" t="s">
        <v>39</v>
      </c>
      <c r="CW10" s="169"/>
      <c r="CX10" s="169"/>
      <c r="CY10" s="169"/>
      <c r="CZ10" s="170"/>
      <c r="DA10" s="180" t="s">
        <v>39</v>
      </c>
      <c r="DB10" s="169"/>
      <c r="DC10" s="169"/>
      <c r="DD10" s="169"/>
      <c r="DE10" s="170"/>
    </row>
    <row r="11" spans="1:109" x14ac:dyDescent="0.25">
      <c r="A11" s="63" t="s">
        <v>29</v>
      </c>
      <c r="B11" s="235" t="s">
        <v>44</v>
      </c>
      <c r="C11" s="236"/>
      <c r="D11" s="236"/>
      <c r="E11" s="236"/>
      <c r="F11" s="237"/>
      <c r="G11" s="238" t="s">
        <v>44</v>
      </c>
      <c r="H11" s="239"/>
      <c r="I11" s="239"/>
      <c r="J11" s="239"/>
      <c r="K11" s="240"/>
      <c r="L11" s="241" t="s">
        <v>44</v>
      </c>
      <c r="M11" s="242"/>
      <c r="N11" s="242"/>
      <c r="O11" s="242"/>
      <c r="P11" s="243"/>
      <c r="Q11" s="180" t="s">
        <v>44</v>
      </c>
      <c r="R11" s="169"/>
      <c r="S11" s="169"/>
      <c r="T11" s="169"/>
      <c r="U11" s="170"/>
      <c r="V11" s="180" t="s">
        <v>44</v>
      </c>
      <c r="W11" s="169"/>
      <c r="X11" s="169"/>
      <c r="Y11" s="169"/>
      <c r="Z11" s="170"/>
      <c r="AA11" s="180" t="s">
        <v>44</v>
      </c>
      <c r="AB11" s="169"/>
      <c r="AC11" s="169"/>
      <c r="AD11" s="169"/>
      <c r="AE11" s="170"/>
      <c r="AF11" s="180" t="s">
        <v>44</v>
      </c>
      <c r="AG11" s="169"/>
      <c r="AH11" s="169"/>
      <c r="AI11" s="169"/>
      <c r="AJ11" s="170"/>
      <c r="AK11" s="180" t="s">
        <v>44</v>
      </c>
      <c r="AL11" s="169"/>
      <c r="AM11" s="169"/>
      <c r="AN11" s="169"/>
      <c r="AO11" s="170"/>
      <c r="AP11" s="193" t="s">
        <v>52</v>
      </c>
      <c r="AQ11" s="169"/>
      <c r="AR11" s="169"/>
      <c r="AS11" s="169"/>
      <c r="AT11" s="170"/>
      <c r="AU11" s="193" t="s">
        <v>52</v>
      </c>
      <c r="AV11" s="169"/>
      <c r="AW11" s="169"/>
      <c r="AX11" s="169"/>
      <c r="AY11" s="170"/>
      <c r="AZ11" s="180" t="s">
        <v>44</v>
      </c>
      <c r="BA11" s="169"/>
      <c r="BB11" s="169"/>
      <c r="BC11" s="169"/>
      <c r="BD11" s="170"/>
      <c r="BE11" s="180" t="s">
        <v>63</v>
      </c>
      <c r="BF11" s="169"/>
      <c r="BG11" s="169"/>
      <c r="BH11" s="169"/>
      <c r="BI11" s="170"/>
      <c r="BJ11" s="180" t="s">
        <v>44</v>
      </c>
      <c r="BK11" s="169"/>
      <c r="BL11" s="169"/>
      <c r="BM11" s="169"/>
      <c r="BN11" s="170"/>
      <c r="BO11" s="180" t="s">
        <v>44</v>
      </c>
      <c r="BP11" s="169"/>
      <c r="BQ11" s="169"/>
      <c r="BR11" s="169"/>
      <c r="BS11" s="170"/>
      <c r="BT11" s="180" t="s">
        <v>44</v>
      </c>
      <c r="BU11" s="169"/>
      <c r="BV11" s="169"/>
      <c r="BW11" s="169"/>
      <c r="BX11" s="170"/>
      <c r="BY11" s="180" t="s">
        <v>44</v>
      </c>
      <c r="BZ11" s="169"/>
      <c r="CA11" s="169"/>
      <c r="CB11" s="169"/>
      <c r="CC11" s="170"/>
      <c r="CD11" s="180" t="s">
        <v>44</v>
      </c>
      <c r="CE11" s="169"/>
      <c r="CF11" s="169"/>
      <c r="CG11" s="169"/>
      <c r="CH11" s="169"/>
      <c r="CI11" s="170"/>
      <c r="CJ11" s="180" t="s">
        <v>44</v>
      </c>
      <c r="CK11" s="169"/>
      <c r="CL11" s="169"/>
      <c r="CM11" s="169"/>
      <c r="CN11" s="169"/>
      <c r="CO11" s="170"/>
      <c r="CP11" s="180" t="s">
        <v>44</v>
      </c>
      <c r="CQ11" s="169"/>
      <c r="CR11" s="169"/>
      <c r="CS11" s="169"/>
      <c r="CT11" s="169"/>
      <c r="CU11" s="170"/>
      <c r="CV11" s="180" t="s">
        <v>44</v>
      </c>
      <c r="CW11" s="169"/>
      <c r="CX11" s="169"/>
      <c r="CY11" s="169"/>
      <c r="CZ11" s="170"/>
      <c r="DA11" s="180" t="s">
        <v>44</v>
      </c>
      <c r="DB11" s="169"/>
      <c r="DC11" s="169"/>
      <c r="DD11" s="169"/>
      <c r="DE11" s="170"/>
    </row>
    <row r="12" spans="1:109" ht="15.75" thickBot="1" x14ac:dyDescent="0.3">
      <c r="A12" s="64" t="s">
        <v>51</v>
      </c>
      <c r="B12" s="232" t="s">
        <v>39</v>
      </c>
      <c r="C12" s="233"/>
      <c r="D12" s="233"/>
      <c r="E12" s="233"/>
      <c r="F12" s="234"/>
      <c r="G12" s="232" t="s">
        <v>39</v>
      </c>
      <c r="H12" s="233"/>
      <c r="I12" s="233"/>
      <c r="J12" s="233"/>
      <c r="K12" s="234"/>
      <c r="L12" s="212" t="s">
        <v>39</v>
      </c>
      <c r="M12" s="213"/>
      <c r="N12" s="213"/>
      <c r="O12" s="213"/>
      <c r="P12" s="214"/>
      <c r="Q12" s="212" t="s">
        <v>39</v>
      </c>
      <c r="R12" s="213"/>
      <c r="S12" s="213"/>
      <c r="T12" s="213"/>
      <c r="U12" s="214"/>
      <c r="V12" s="212" t="s">
        <v>39</v>
      </c>
      <c r="W12" s="213"/>
      <c r="X12" s="213"/>
      <c r="Y12" s="213"/>
      <c r="Z12" s="214"/>
      <c r="AA12" s="212" t="s">
        <v>39</v>
      </c>
      <c r="AB12" s="213"/>
      <c r="AC12" s="213"/>
      <c r="AD12" s="213"/>
      <c r="AE12" s="214"/>
      <c r="AF12" s="212" t="s">
        <v>39</v>
      </c>
      <c r="AG12" s="213"/>
      <c r="AH12" s="213"/>
      <c r="AI12" s="213"/>
      <c r="AJ12" s="214"/>
      <c r="AK12" s="212" t="s">
        <v>39</v>
      </c>
      <c r="AL12" s="213"/>
      <c r="AM12" s="213"/>
      <c r="AN12" s="213"/>
      <c r="AO12" s="214"/>
      <c r="AP12" s="231" t="s">
        <v>39</v>
      </c>
      <c r="AQ12" s="229"/>
      <c r="AR12" s="229"/>
      <c r="AS12" s="229"/>
      <c r="AT12" s="230"/>
      <c r="AU12" s="231" t="s">
        <v>39</v>
      </c>
      <c r="AV12" s="229"/>
      <c r="AW12" s="229"/>
      <c r="AX12" s="229"/>
      <c r="AY12" s="230"/>
      <c r="AZ12" s="231" t="s">
        <v>39</v>
      </c>
      <c r="BA12" s="229"/>
      <c r="BB12" s="229"/>
      <c r="BC12" s="229"/>
      <c r="BD12" s="230"/>
      <c r="BE12" s="231" t="s">
        <v>39</v>
      </c>
      <c r="BF12" s="229"/>
      <c r="BG12" s="229"/>
      <c r="BH12" s="229"/>
      <c r="BI12" s="230"/>
      <c r="BJ12" s="228" t="s">
        <v>39</v>
      </c>
      <c r="BK12" s="229"/>
      <c r="BL12" s="229"/>
      <c r="BM12" s="229"/>
      <c r="BN12" s="230"/>
      <c r="BO12" s="228" t="s">
        <v>39</v>
      </c>
      <c r="BP12" s="229"/>
      <c r="BQ12" s="229"/>
      <c r="BR12" s="229"/>
      <c r="BS12" s="230"/>
      <c r="BT12" s="228" t="s">
        <v>39</v>
      </c>
      <c r="BU12" s="229"/>
      <c r="BV12" s="229"/>
      <c r="BW12" s="229"/>
      <c r="BX12" s="230"/>
      <c r="BY12" s="228" t="s">
        <v>39</v>
      </c>
      <c r="BZ12" s="229"/>
      <c r="CA12" s="229"/>
      <c r="CB12" s="229"/>
      <c r="CC12" s="230"/>
      <c r="CD12" s="228" t="s">
        <v>44</v>
      </c>
      <c r="CE12" s="229"/>
      <c r="CF12" s="229"/>
      <c r="CG12" s="229"/>
      <c r="CH12" s="229"/>
      <c r="CI12" s="230"/>
      <c r="CJ12" s="228" t="s">
        <v>44</v>
      </c>
      <c r="CK12" s="229"/>
      <c r="CL12" s="229"/>
      <c r="CM12" s="229"/>
      <c r="CN12" s="229"/>
      <c r="CO12" s="230"/>
      <c r="CP12" s="228" t="s">
        <v>44</v>
      </c>
      <c r="CQ12" s="229"/>
      <c r="CR12" s="229"/>
      <c r="CS12" s="229"/>
      <c r="CT12" s="229"/>
      <c r="CU12" s="230"/>
      <c r="CV12" s="228" t="s">
        <v>39</v>
      </c>
      <c r="CW12" s="229"/>
      <c r="CX12" s="229"/>
      <c r="CY12" s="229"/>
      <c r="CZ12" s="230"/>
      <c r="DA12" s="228" t="s">
        <v>39</v>
      </c>
      <c r="DB12" s="229"/>
      <c r="DC12" s="229"/>
      <c r="DD12" s="229"/>
      <c r="DE12" s="230"/>
    </row>
    <row r="13" spans="1:109" ht="60" x14ac:dyDescent="0.25">
      <c r="A13" s="59" t="s">
        <v>30</v>
      </c>
      <c r="B13" s="58" t="s">
        <v>6</v>
      </c>
      <c r="C13" s="55" t="s">
        <v>7</v>
      </c>
      <c r="D13" s="55" t="s">
        <v>8</v>
      </c>
      <c r="E13" s="55" t="s">
        <v>9</v>
      </c>
      <c r="F13" s="61" t="s">
        <v>11</v>
      </c>
      <c r="G13" s="58" t="s">
        <v>6</v>
      </c>
      <c r="H13" s="55" t="s">
        <v>7</v>
      </c>
      <c r="I13" s="55" t="s">
        <v>8</v>
      </c>
      <c r="J13" s="55" t="s">
        <v>9</v>
      </c>
      <c r="K13" s="61" t="s">
        <v>11</v>
      </c>
      <c r="L13" s="72" t="s">
        <v>6</v>
      </c>
      <c r="M13" s="73" t="s">
        <v>7</v>
      </c>
      <c r="N13" s="73" t="s">
        <v>8</v>
      </c>
      <c r="O13" s="73" t="s">
        <v>9</v>
      </c>
      <c r="P13" s="74" t="s">
        <v>11</v>
      </c>
      <c r="Q13" s="72" t="s">
        <v>6</v>
      </c>
      <c r="R13" s="73" t="s">
        <v>7</v>
      </c>
      <c r="S13" s="73" t="s">
        <v>8</v>
      </c>
      <c r="T13" s="73" t="s">
        <v>9</v>
      </c>
      <c r="U13" s="75" t="s">
        <v>11</v>
      </c>
      <c r="V13" s="65" t="s">
        <v>6</v>
      </c>
      <c r="W13" s="55" t="s">
        <v>7</v>
      </c>
      <c r="X13" s="55" t="s">
        <v>8</v>
      </c>
      <c r="Y13" s="55" t="s">
        <v>9</v>
      </c>
      <c r="Z13" s="61" t="s">
        <v>45</v>
      </c>
      <c r="AA13" s="65" t="s">
        <v>6</v>
      </c>
      <c r="AB13" s="55" t="s">
        <v>7</v>
      </c>
      <c r="AC13" s="55" t="s">
        <v>8</v>
      </c>
      <c r="AD13" s="55" t="s">
        <v>9</v>
      </c>
      <c r="AE13" s="61" t="s">
        <v>45</v>
      </c>
      <c r="AF13" s="58" t="s">
        <v>6</v>
      </c>
      <c r="AG13" s="55" t="s">
        <v>7</v>
      </c>
      <c r="AH13" s="55" t="s">
        <v>8</v>
      </c>
      <c r="AI13" s="55" t="s">
        <v>9</v>
      </c>
      <c r="AJ13" s="66" t="s">
        <v>45</v>
      </c>
      <c r="AK13" s="58" t="s">
        <v>6</v>
      </c>
      <c r="AL13" s="55" t="s">
        <v>7</v>
      </c>
      <c r="AM13" s="55" t="s">
        <v>8</v>
      </c>
      <c r="AN13" s="55" t="s">
        <v>9</v>
      </c>
      <c r="AO13" s="66" t="s">
        <v>45</v>
      </c>
      <c r="AP13" s="72" t="s">
        <v>6</v>
      </c>
      <c r="AQ13" s="73" t="s">
        <v>7</v>
      </c>
      <c r="AR13" s="90" t="s">
        <v>8</v>
      </c>
      <c r="AS13" s="73" t="s">
        <v>9</v>
      </c>
      <c r="AT13" s="91" t="s">
        <v>45</v>
      </c>
      <c r="AU13" s="72" t="s">
        <v>6</v>
      </c>
      <c r="AV13" s="73" t="s">
        <v>7</v>
      </c>
      <c r="AW13" s="90" t="s">
        <v>8</v>
      </c>
      <c r="AX13" s="73" t="s">
        <v>9</v>
      </c>
      <c r="AY13" s="91" t="s">
        <v>45</v>
      </c>
      <c r="AZ13" s="72" t="s">
        <v>6</v>
      </c>
      <c r="BA13" s="73" t="s">
        <v>7</v>
      </c>
      <c r="BB13" s="90" t="s">
        <v>8</v>
      </c>
      <c r="BC13" s="73" t="s">
        <v>9</v>
      </c>
      <c r="BD13" s="91" t="s">
        <v>45</v>
      </c>
      <c r="BE13" s="72" t="s">
        <v>6</v>
      </c>
      <c r="BF13" s="73" t="s">
        <v>7</v>
      </c>
      <c r="BG13" s="90" t="s">
        <v>8</v>
      </c>
      <c r="BH13" s="73" t="s">
        <v>9</v>
      </c>
      <c r="BI13" s="91" t="s">
        <v>45</v>
      </c>
      <c r="BJ13" s="72" t="s">
        <v>6</v>
      </c>
      <c r="BK13" s="73" t="s">
        <v>7</v>
      </c>
      <c r="BL13" s="73" t="s">
        <v>8</v>
      </c>
      <c r="BM13" s="73" t="s">
        <v>9</v>
      </c>
      <c r="BN13" s="96" t="s">
        <v>70</v>
      </c>
      <c r="BO13" s="72" t="s">
        <v>6</v>
      </c>
      <c r="BP13" s="73" t="s">
        <v>7</v>
      </c>
      <c r="BQ13" s="73" t="s">
        <v>8</v>
      </c>
      <c r="BR13" s="73" t="s">
        <v>9</v>
      </c>
      <c r="BS13" s="91" t="s">
        <v>70</v>
      </c>
      <c r="BT13" s="72" t="s">
        <v>6</v>
      </c>
      <c r="BU13" s="73" t="s">
        <v>7</v>
      </c>
      <c r="BV13" s="73" t="s">
        <v>8</v>
      </c>
      <c r="BW13" s="73" t="s">
        <v>9</v>
      </c>
      <c r="BX13" s="91" t="s">
        <v>70</v>
      </c>
      <c r="BY13" s="72" t="s">
        <v>6</v>
      </c>
      <c r="BZ13" s="73" t="s">
        <v>7</v>
      </c>
      <c r="CA13" s="73" t="s">
        <v>8</v>
      </c>
      <c r="CB13" s="73" t="s">
        <v>9</v>
      </c>
      <c r="CC13" s="91" t="s">
        <v>70</v>
      </c>
      <c r="CD13" s="72" t="s">
        <v>6</v>
      </c>
      <c r="CE13" s="73" t="s">
        <v>7</v>
      </c>
      <c r="CF13" s="90" t="s">
        <v>21</v>
      </c>
      <c r="CG13" s="90" t="s">
        <v>22</v>
      </c>
      <c r="CH13" s="73" t="s">
        <v>9</v>
      </c>
      <c r="CI13" s="91" t="s">
        <v>45</v>
      </c>
      <c r="CJ13" s="99" t="s">
        <v>6</v>
      </c>
      <c r="CK13" s="73" t="s">
        <v>7</v>
      </c>
      <c r="CL13" s="90" t="s">
        <v>21</v>
      </c>
      <c r="CM13" s="90" t="s">
        <v>22</v>
      </c>
      <c r="CN13" s="73" t="s">
        <v>9</v>
      </c>
      <c r="CO13" s="91" t="s">
        <v>45</v>
      </c>
      <c r="CP13" s="99" t="s">
        <v>6</v>
      </c>
      <c r="CQ13" s="73" t="s">
        <v>7</v>
      </c>
      <c r="CR13" s="90" t="s">
        <v>21</v>
      </c>
      <c r="CS13" s="90" t="s">
        <v>22</v>
      </c>
      <c r="CT13" s="73" t="s">
        <v>9</v>
      </c>
      <c r="CU13" s="91" t="s">
        <v>45</v>
      </c>
      <c r="CV13" s="73" t="s">
        <v>6</v>
      </c>
      <c r="CW13" s="73" t="s">
        <v>7</v>
      </c>
      <c r="CX13" s="73" t="s">
        <v>8</v>
      </c>
      <c r="CY13" s="73" t="s">
        <v>9</v>
      </c>
      <c r="CZ13" s="91" t="s">
        <v>45</v>
      </c>
      <c r="DA13" s="73" t="s">
        <v>6</v>
      </c>
      <c r="DB13" s="73" t="s">
        <v>7</v>
      </c>
      <c r="DC13" s="73" t="s">
        <v>8</v>
      </c>
      <c r="DD13" s="73" t="s">
        <v>9</v>
      </c>
      <c r="DE13" s="91" t="s">
        <v>45</v>
      </c>
    </row>
    <row r="14" spans="1:109" x14ac:dyDescent="0.25">
      <c r="A14" s="1" t="s">
        <v>0</v>
      </c>
      <c r="B14" s="5">
        <v>956.55</v>
      </c>
      <c r="C14" s="6">
        <v>852.33</v>
      </c>
      <c r="D14" s="6">
        <v>104.22</v>
      </c>
      <c r="E14" s="19">
        <f t="shared" ref="E14:E19" si="0">D14/B14</f>
        <v>0.10895405363023365</v>
      </c>
      <c r="F14" s="67" t="s">
        <v>10</v>
      </c>
      <c r="G14" s="5">
        <v>758.88</v>
      </c>
      <c r="H14" s="6">
        <v>671.41</v>
      </c>
      <c r="I14" s="6">
        <v>87.47</v>
      </c>
      <c r="J14" s="19">
        <f t="shared" ref="J14:J19" si="1">I14/G14</f>
        <v>0.11526196500105418</v>
      </c>
      <c r="K14" s="54">
        <v>1600</v>
      </c>
      <c r="L14" s="5">
        <v>862.83</v>
      </c>
      <c r="M14" s="6">
        <v>714.54</v>
      </c>
      <c r="N14" s="6">
        <v>148.29</v>
      </c>
      <c r="O14" s="19">
        <f t="shared" ref="O14:O19" si="2">N14/L14</f>
        <v>0.17186467786238308</v>
      </c>
      <c r="P14" s="67" t="s">
        <v>10</v>
      </c>
      <c r="Q14" s="5">
        <v>594.42999999999995</v>
      </c>
      <c r="R14" s="6">
        <v>495.74</v>
      </c>
      <c r="S14" s="6">
        <v>98.69</v>
      </c>
      <c r="T14" s="19">
        <f t="shared" ref="T14:T19" si="3">S14/Q14</f>
        <v>0.16602459499015865</v>
      </c>
      <c r="U14" s="54">
        <v>1600</v>
      </c>
      <c r="V14" s="7">
        <v>1747.52</v>
      </c>
      <c r="W14" s="6">
        <v>1747.52</v>
      </c>
      <c r="X14" s="6">
        <f>+V14-W14</f>
        <v>0</v>
      </c>
      <c r="Y14" s="24">
        <f t="shared" ref="Y14:Y19" si="4">+X14/V14</f>
        <v>0</v>
      </c>
      <c r="Z14" s="67" t="s">
        <v>10</v>
      </c>
      <c r="AA14" s="7">
        <v>1929.24</v>
      </c>
      <c r="AB14" s="6">
        <v>1881.12</v>
      </c>
      <c r="AC14" s="6">
        <f t="shared" ref="AC14:AC19" si="5">+AA14-AB14</f>
        <v>48.120000000000118</v>
      </c>
      <c r="AD14" s="24">
        <f t="shared" ref="AD14:AD19" si="6">+AC14/AA14</f>
        <v>2.4942464390122595E-2</v>
      </c>
      <c r="AE14" s="67" t="s">
        <v>10</v>
      </c>
      <c r="AF14" s="7">
        <v>1395.08</v>
      </c>
      <c r="AG14" s="6">
        <v>1346.68</v>
      </c>
      <c r="AH14" s="6">
        <f t="shared" ref="AH14:AH19" si="7">+AF14-AG14</f>
        <v>48.399999999999864</v>
      </c>
      <c r="AI14" s="24">
        <f t="shared" ref="AI14:AI19" si="8">+AH14/AF14</f>
        <v>3.469335091894362E-2</v>
      </c>
      <c r="AJ14" s="68" t="s">
        <v>10</v>
      </c>
      <c r="AK14" s="7">
        <v>1285.71</v>
      </c>
      <c r="AL14" s="6">
        <v>1260.71</v>
      </c>
      <c r="AM14" s="6">
        <f t="shared" ref="AM14:AM19" si="9">+AK14-AL14</f>
        <v>25</v>
      </c>
      <c r="AN14" s="24">
        <f t="shared" ref="AN14:AN19" si="10">+AM14/AK14</f>
        <v>1.9444509259475308E-2</v>
      </c>
      <c r="AO14" s="68" t="s">
        <v>10</v>
      </c>
      <c r="AP14" s="7">
        <v>972.54</v>
      </c>
      <c r="AQ14" s="6">
        <v>835</v>
      </c>
      <c r="AR14" s="6">
        <v>137.54</v>
      </c>
      <c r="AS14" s="20">
        <f t="shared" ref="AS14:AS19" si="11">SUM(AR14/AP14)</f>
        <v>0.14142348900816418</v>
      </c>
      <c r="AT14" s="69" t="s">
        <v>10</v>
      </c>
      <c r="AU14" s="5">
        <v>862.42</v>
      </c>
      <c r="AV14" s="7">
        <v>854.72</v>
      </c>
      <c r="AW14" s="21">
        <v>7.7</v>
      </c>
      <c r="AX14" s="20">
        <f t="shared" ref="AX14:AX19" si="12">SUM(AW14/AU14)</f>
        <v>8.9283643700285246E-3</v>
      </c>
      <c r="AY14" s="69" t="s">
        <v>10</v>
      </c>
      <c r="AZ14" s="5">
        <v>903.34</v>
      </c>
      <c r="BA14" s="7">
        <v>765.8</v>
      </c>
      <c r="BB14" s="6">
        <v>137.54</v>
      </c>
      <c r="BC14" s="20">
        <f t="shared" ref="BC14:BC19" si="13">SUM(BB14/AZ14)</f>
        <v>0.15225717891380874</v>
      </c>
      <c r="BD14" s="92" t="s">
        <v>10</v>
      </c>
      <c r="BE14" s="7">
        <v>587.29999999999995</v>
      </c>
      <c r="BF14" s="6">
        <v>579.6</v>
      </c>
      <c r="BG14" s="6">
        <v>7.7</v>
      </c>
      <c r="BH14" s="20">
        <f t="shared" ref="BH14:BH19" si="14">SUM(BG14/BE14)</f>
        <v>1.3110846245530395E-2</v>
      </c>
      <c r="BI14" s="69" t="s">
        <v>10</v>
      </c>
      <c r="BJ14" s="7">
        <v>539.4</v>
      </c>
      <c r="BK14" s="6">
        <v>512</v>
      </c>
      <c r="BL14" s="6">
        <v>26.98</v>
      </c>
      <c r="BM14" s="24">
        <f t="shared" ref="BM14:BM19" si="15">BL14/BJ14</f>
        <v>5.0018539117538008E-2</v>
      </c>
      <c r="BN14" s="93">
        <v>1200</v>
      </c>
      <c r="BO14" s="7">
        <v>989.29</v>
      </c>
      <c r="BP14" s="6">
        <v>840.89</v>
      </c>
      <c r="BQ14" s="6">
        <v>148.4</v>
      </c>
      <c r="BR14" s="19">
        <f t="shared" ref="BR14:BR19" si="16">BQ14/BO14</f>
        <v>0.15000657036864823</v>
      </c>
      <c r="BS14" s="68" t="s">
        <v>10</v>
      </c>
      <c r="BT14" s="5">
        <v>922.88</v>
      </c>
      <c r="BU14" s="6">
        <v>784.44</v>
      </c>
      <c r="BV14" s="6">
        <v>138.44</v>
      </c>
      <c r="BW14" s="19">
        <f t="shared" ref="BW14:BW19" si="17">BV14/BT14</f>
        <v>0.15000866851595007</v>
      </c>
      <c r="BX14" s="67" t="s">
        <v>10</v>
      </c>
      <c r="BY14" s="5">
        <v>812.4</v>
      </c>
      <c r="BZ14" s="6">
        <v>690.54</v>
      </c>
      <c r="CA14" s="6">
        <v>121.86</v>
      </c>
      <c r="CB14" s="19">
        <f t="shared" ref="CB14:CB19" si="18">CA14/BY14</f>
        <v>0.15</v>
      </c>
      <c r="CC14" s="67" t="s">
        <v>10</v>
      </c>
      <c r="CD14" s="7">
        <v>1980.71</v>
      </c>
      <c r="CE14" s="6">
        <v>1930.71</v>
      </c>
      <c r="CF14" s="6">
        <v>30</v>
      </c>
      <c r="CG14" s="6">
        <v>50</v>
      </c>
      <c r="CH14" s="24">
        <f>CG14/CD14</f>
        <v>2.5243473299978291E-2</v>
      </c>
      <c r="CI14" s="67" t="s">
        <v>10</v>
      </c>
      <c r="CJ14" s="5">
        <v>1273.76</v>
      </c>
      <c r="CK14" s="6">
        <v>1223.76</v>
      </c>
      <c r="CL14" s="6">
        <v>10</v>
      </c>
      <c r="CM14" s="6">
        <v>50</v>
      </c>
      <c r="CN14" s="24">
        <f>CM14/CJ14</f>
        <v>3.9253862580077882E-2</v>
      </c>
      <c r="CO14" s="67" t="s">
        <v>146</v>
      </c>
      <c r="CP14" s="5">
        <v>1528.21</v>
      </c>
      <c r="CQ14" s="6">
        <v>1478.21</v>
      </c>
      <c r="CR14" s="6">
        <v>30</v>
      </c>
      <c r="CS14" s="6">
        <v>50</v>
      </c>
      <c r="CT14" s="24">
        <f>CS14/CP14</f>
        <v>3.2718016502967524E-2</v>
      </c>
      <c r="CU14" s="94" t="s">
        <v>10</v>
      </c>
      <c r="CV14" s="7">
        <v>805.18</v>
      </c>
      <c r="CW14" s="6">
        <v>753.18</v>
      </c>
      <c r="CX14" s="6">
        <f t="shared" ref="CX14:CX19" si="19">+CV14-CW14</f>
        <v>52</v>
      </c>
      <c r="CY14" s="24">
        <f t="shared" ref="CY14:CY19" si="20">+CX14/CV14</f>
        <v>6.4581832633696823E-2</v>
      </c>
      <c r="CZ14" s="67" t="s">
        <v>10</v>
      </c>
      <c r="DA14" s="5">
        <v>730.38</v>
      </c>
      <c r="DB14" s="6">
        <v>730.38</v>
      </c>
      <c r="DC14" s="6">
        <f t="shared" ref="DC14:DC19" si="21">+DA14-DB14</f>
        <v>0</v>
      </c>
      <c r="DD14" s="24">
        <f t="shared" ref="DD14:DD19" si="22">+DC14/DA14</f>
        <v>0</v>
      </c>
      <c r="DE14" s="67" t="s">
        <v>10</v>
      </c>
    </row>
    <row r="15" spans="1:109" x14ac:dyDescent="0.25">
      <c r="A15" s="1" t="s">
        <v>1</v>
      </c>
      <c r="B15" s="5">
        <v>2010.08</v>
      </c>
      <c r="C15" s="6">
        <v>1695.1</v>
      </c>
      <c r="D15" s="6">
        <v>314.98</v>
      </c>
      <c r="E15" s="19">
        <f t="shared" si="0"/>
        <v>0.15670023083658363</v>
      </c>
      <c r="F15" s="67" t="s">
        <v>10</v>
      </c>
      <c r="G15" s="5">
        <v>1593.99</v>
      </c>
      <c r="H15" s="6">
        <v>1410.27</v>
      </c>
      <c r="I15" s="6">
        <v>183.72</v>
      </c>
      <c r="J15" s="19">
        <f t="shared" si="1"/>
        <v>0.11525793762821598</v>
      </c>
      <c r="K15" s="54">
        <v>3200</v>
      </c>
      <c r="L15" s="5">
        <v>1725.74</v>
      </c>
      <c r="M15" s="6">
        <v>1358.87</v>
      </c>
      <c r="N15" s="6">
        <v>366.87</v>
      </c>
      <c r="O15" s="19">
        <f t="shared" si="2"/>
        <v>0.21258706410003825</v>
      </c>
      <c r="P15" s="67" t="s">
        <v>10</v>
      </c>
      <c r="Q15" s="5">
        <v>1188.3900000000001</v>
      </c>
      <c r="R15" s="6">
        <v>991.07</v>
      </c>
      <c r="S15" s="6">
        <v>197.32</v>
      </c>
      <c r="T15" s="19">
        <f t="shared" si="3"/>
        <v>0.16603976808960019</v>
      </c>
      <c r="U15" s="54">
        <v>3200</v>
      </c>
      <c r="V15" s="7">
        <v>1747.52</v>
      </c>
      <c r="W15" s="6">
        <v>1715.18</v>
      </c>
      <c r="X15" s="6">
        <v>32.340000000000003</v>
      </c>
      <c r="Y15" s="24">
        <f t="shared" si="4"/>
        <v>1.8506225965940305E-2</v>
      </c>
      <c r="Z15" s="67" t="s">
        <v>10</v>
      </c>
      <c r="AA15" s="7">
        <v>1929.24</v>
      </c>
      <c r="AB15" s="6">
        <v>1830.74</v>
      </c>
      <c r="AC15" s="6">
        <f t="shared" si="5"/>
        <v>98.5</v>
      </c>
      <c r="AD15" s="24">
        <f t="shared" si="6"/>
        <v>5.1056374530903358E-2</v>
      </c>
      <c r="AE15" s="67" t="s">
        <v>10</v>
      </c>
      <c r="AF15" s="7">
        <v>1395.08</v>
      </c>
      <c r="AG15" s="6">
        <v>1295.18</v>
      </c>
      <c r="AH15" s="6">
        <f t="shared" si="7"/>
        <v>99.899999999999864</v>
      </c>
      <c r="AI15" s="24">
        <f t="shared" si="8"/>
        <v>7.1608796628150256E-2</v>
      </c>
      <c r="AJ15" s="68" t="s">
        <v>10</v>
      </c>
      <c r="AK15" s="7">
        <v>1285.71</v>
      </c>
      <c r="AL15" s="6">
        <v>1228.79</v>
      </c>
      <c r="AM15" s="6">
        <f t="shared" si="9"/>
        <v>56.920000000000073</v>
      </c>
      <c r="AN15" s="24">
        <f t="shared" si="10"/>
        <v>4.4271258681973437E-2</v>
      </c>
      <c r="AO15" s="68" t="s">
        <v>10</v>
      </c>
      <c r="AP15" s="7">
        <v>1929.84</v>
      </c>
      <c r="AQ15" s="6">
        <v>1654.58</v>
      </c>
      <c r="AR15" s="6">
        <v>275.26</v>
      </c>
      <c r="AS15" s="20">
        <f t="shared" si="11"/>
        <v>0.14263358620403765</v>
      </c>
      <c r="AT15" s="69" t="s">
        <v>10</v>
      </c>
      <c r="AU15" s="5">
        <v>1710.8</v>
      </c>
      <c r="AV15" s="7">
        <v>1695.3</v>
      </c>
      <c r="AW15" s="6">
        <v>15.5</v>
      </c>
      <c r="AX15" s="20">
        <f t="shared" si="12"/>
        <v>9.0600888473228898E-3</v>
      </c>
      <c r="AY15" s="69" t="s">
        <v>10</v>
      </c>
      <c r="AZ15" s="5">
        <v>1806.7</v>
      </c>
      <c r="BA15" s="7">
        <v>1531.44</v>
      </c>
      <c r="BB15" s="6">
        <v>275.26</v>
      </c>
      <c r="BC15" s="20">
        <f t="shared" si="13"/>
        <v>0.15235512259921402</v>
      </c>
      <c r="BD15" s="92" t="s">
        <v>10</v>
      </c>
      <c r="BE15" s="7">
        <v>1174.5999999999999</v>
      </c>
      <c r="BF15" s="6">
        <v>1159.0999999999999</v>
      </c>
      <c r="BG15" s="6">
        <v>15.5</v>
      </c>
      <c r="BH15" s="20">
        <f t="shared" si="14"/>
        <v>1.3195981610761111E-2</v>
      </c>
      <c r="BI15" s="69" t="s">
        <v>10</v>
      </c>
      <c r="BJ15" s="7">
        <v>1078.81</v>
      </c>
      <c r="BK15" s="6">
        <v>1024.8699999999999</v>
      </c>
      <c r="BL15" s="6">
        <v>53.94</v>
      </c>
      <c r="BM15" s="24">
        <f t="shared" si="15"/>
        <v>4.9999536526357746E-2</v>
      </c>
      <c r="BN15" s="93">
        <v>2400</v>
      </c>
      <c r="BO15" s="7">
        <v>1978.61</v>
      </c>
      <c r="BP15" s="6">
        <v>1681.81</v>
      </c>
      <c r="BQ15" s="6">
        <v>296.8</v>
      </c>
      <c r="BR15" s="19">
        <f t="shared" si="16"/>
        <v>0.1500042959451332</v>
      </c>
      <c r="BS15" s="68" t="s">
        <v>10</v>
      </c>
      <c r="BT15" s="5">
        <v>1836.51</v>
      </c>
      <c r="BU15" s="6">
        <v>1561.03</v>
      </c>
      <c r="BV15" s="6">
        <v>275.48</v>
      </c>
      <c r="BW15" s="19">
        <f t="shared" si="17"/>
        <v>0.15000190578869704</v>
      </c>
      <c r="BX15" s="67" t="s">
        <v>10</v>
      </c>
      <c r="BY15" s="5">
        <v>1616.66</v>
      </c>
      <c r="BZ15" s="6">
        <v>1374.16</v>
      </c>
      <c r="CA15" s="6">
        <v>242.5</v>
      </c>
      <c r="CB15" s="19">
        <f t="shared" si="18"/>
        <v>0.15000061855925179</v>
      </c>
      <c r="CC15" s="67" t="s">
        <v>10</v>
      </c>
      <c r="CD15" s="7">
        <v>1980.71</v>
      </c>
      <c r="CE15" s="6">
        <v>1880.71</v>
      </c>
      <c r="CF15" s="6">
        <v>80</v>
      </c>
      <c r="CG15" s="6">
        <v>100</v>
      </c>
      <c r="CH15" s="24">
        <f t="shared" ref="CH15:CH19" si="23">CG15/CD15</f>
        <v>5.0486946599956582E-2</v>
      </c>
      <c r="CI15" s="67" t="s">
        <v>10</v>
      </c>
      <c r="CJ15" s="5">
        <v>1273.76</v>
      </c>
      <c r="CK15" s="6">
        <v>1173.76</v>
      </c>
      <c r="CL15" s="6">
        <v>60</v>
      </c>
      <c r="CM15" s="6">
        <v>100</v>
      </c>
      <c r="CN15" s="24">
        <f t="shared" ref="CN15:CN19" si="24">CM15/CJ15</f>
        <v>7.8507725160155764E-2</v>
      </c>
      <c r="CO15" s="67" t="s">
        <v>147</v>
      </c>
      <c r="CP15" s="5">
        <v>1528.21</v>
      </c>
      <c r="CQ15" s="6">
        <v>1428.21</v>
      </c>
      <c r="CR15" s="6">
        <v>80</v>
      </c>
      <c r="CS15" s="6">
        <v>100</v>
      </c>
      <c r="CT15" s="24">
        <f>CS15/CP15</f>
        <v>6.5436033005935049E-2</v>
      </c>
      <c r="CU15" s="94" t="s">
        <v>10</v>
      </c>
      <c r="CV15" s="7">
        <v>1530.36</v>
      </c>
      <c r="CW15" s="6">
        <v>1216.3800000000001</v>
      </c>
      <c r="CX15" s="6">
        <f t="shared" si="19"/>
        <v>313.97999999999979</v>
      </c>
      <c r="CY15" s="24">
        <f t="shared" si="20"/>
        <v>0.2051674115894298</v>
      </c>
      <c r="CZ15" s="67" t="s">
        <v>10</v>
      </c>
      <c r="DA15" s="5">
        <v>1384.24</v>
      </c>
      <c r="DB15" s="6">
        <v>1173.08</v>
      </c>
      <c r="DC15" s="6">
        <f t="shared" si="21"/>
        <v>211.16000000000008</v>
      </c>
      <c r="DD15" s="24">
        <f t="shared" si="22"/>
        <v>0.15254580130613193</v>
      </c>
      <c r="DE15" s="67" t="s">
        <v>10</v>
      </c>
    </row>
    <row r="16" spans="1:109" x14ac:dyDescent="0.25">
      <c r="A16" s="1" t="s">
        <v>2</v>
      </c>
      <c r="B16" s="5">
        <v>2776.01</v>
      </c>
      <c r="C16" s="6">
        <v>2308.04</v>
      </c>
      <c r="D16" s="6">
        <v>467.97</v>
      </c>
      <c r="E16" s="19">
        <f t="shared" si="0"/>
        <v>0.16857648207319137</v>
      </c>
      <c r="F16" s="67" t="s">
        <v>10</v>
      </c>
      <c r="G16" s="5">
        <v>2201.27</v>
      </c>
      <c r="H16" s="6">
        <v>1947.56</v>
      </c>
      <c r="I16" s="6">
        <f>SUM(G16-H16)</f>
        <v>253.71000000000004</v>
      </c>
      <c r="J16" s="19">
        <f t="shared" si="1"/>
        <v>0.11525619301584995</v>
      </c>
      <c r="K16" s="54">
        <v>3200</v>
      </c>
      <c r="L16" s="5">
        <v>2588.9899999999998</v>
      </c>
      <c r="M16" s="6">
        <v>2003.52</v>
      </c>
      <c r="N16" s="6">
        <v>585.47</v>
      </c>
      <c r="O16" s="19">
        <f t="shared" si="2"/>
        <v>0.22613837828651331</v>
      </c>
      <c r="P16" s="67" t="s">
        <v>10</v>
      </c>
      <c r="Q16" s="5">
        <v>1782.82</v>
      </c>
      <c r="R16" s="6">
        <v>1486.84</v>
      </c>
      <c r="S16" s="6">
        <v>295.98</v>
      </c>
      <c r="T16" s="19">
        <f t="shared" si="3"/>
        <v>0.16601788178279356</v>
      </c>
      <c r="U16" s="54">
        <v>3200</v>
      </c>
      <c r="V16" s="7">
        <v>1747.52</v>
      </c>
      <c r="W16" s="6">
        <v>1715.18</v>
      </c>
      <c r="X16" s="6">
        <v>32.340000000000003</v>
      </c>
      <c r="Y16" s="24">
        <f t="shared" si="4"/>
        <v>1.8506225965940305E-2</v>
      </c>
      <c r="Z16" s="67" t="s">
        <v>10</v>
      </c>
      <c r="AA16" s="7">
        <v>1929.24</v>
      </c>
      <c r="AB16" s="6">
        <v>1830.74</v>
      </c>
      <c r="AC16" s="6">
        <f t="shared" si="5"/>
        <v>98.5</v>
      </c>
      <c r="AD16" s="24">
        <f t="shared" si="6"/>
        <v>5.1056374530903358E-2</v>
      </c>
      <c r="AE16" s="67" t="s">
        <v>10</v>
      </c>
      <c r="AF16" s="7">
        <v>1395.08</v>
      </c>
      <c r="AG16" s="6">
        <v>1295.18</v>
      </c>
      <c r="AH16" s="6">
        <f t="shared" si="7"/>
        <v>99.899999999999864</v>
      </c>
      <c r="AI16" s="24">
        <f t="shared" si="8"/>
        <v>7.1608796628150256E-2</v>
      </c>
      <c r="AJ16" s="68" t="s">
        <v>10</v>
      </c>
      <c r="AK16" s="7">
        <v>1285.71</v>
      </c>
      <c r="AL16" s="6">
        <v>1228.79</v>
      </c>
      <c r="AM16" s="6">
        <f t="shared" si="9"/>
        <v>56.920000000000073</v>
      </c>
      <c r="AN16" s="24">
        <f t="shared" si="10"/>
        <v>4.4271258681973437E-2</v>
      </c>
      <c r="AO16" s="68" t="s">
        <v>10</v>
      </c>
      <c r="AP16" s="7">
        <v>2720.97</v>
      </c>
      <c r="AQ16" s="6">
        <v>2322.9499999999998</v>
      </c>
      <c r="AR16" s="6">
        <v>398.02</v>
      </c>
      <c r="AS16" s="20">
        <f t="shared" si="11"/>
        <v>0.1462787167811479</v>
      </c>
      <c r="AT16" s="69" t="s">
        <v>10</v>
      </c>
      <c r="AU16" s="5">
        <v>2412.8000000000002</v>
      </c>
      <c r="AV16" s="7">
        <v>2390.1999999999998</v>
      </c>
      <c r="AW16" s="6">
        <v>22.6</v>
      </c>
      <c r="AX16" s="20">
        <f t="shared" si="12"/>
        <v>9.3667108753315645E-3</v>
      </c>
      <c r="AY16" s="69" t="s">
        <v>10</v>
      </c>
      <c r="AZ16" s="5">
        <v>2710.04</v>
      </c>
      <c r="BA16" s="7">
        <v>2312.02</v>
      </c>
      <c r="BB16" s="6">
        <v>398.02</v>
      </c>
      <c r="BC16" s="20">
        <f t="shared" si="13"/>
        <v>0.14686868090507887</v>
      </c>
      <c r="BD16" s="92" t="s">
        <v>10</v>
      </c>
      <c r="BE16" s="7">
        <v>1761.9</v>
      </c>
      <c r="BF16" s="6">
        <v>1739.3</v>
      </c>
      <c r="BG16" s="6">
        <v>22.6</v>
      </c>
      <c r="BH16" s="20">
        <f t="shared" si="14"/>
        <v>1.2827061694761338E-2</v>
      </c>
      <c r="BI16" s="69" t="s">
        <v>10</v>
      </c>
      <c r="BJ16" s="7">
        <v>1510.34</v>
      </c>
      <c r="BK16" s="6">
        <v>1434.82</v>
      </c>
      <c r="BL16" s="6">
        <v>75.52</v>
      </c>
      <c r="BM16" s="24">
        <f t="shared" si="15"/>
        <v>5.0001986307718793E-2</v>
      </c>
      <c r="BN16" s="93">
        <v>2400</v>
      </c>
      <c r="BO16" s="7">
        <v>2770.04</v>
      </c>
      <c r="BP16" s="6">
        <v>2354.54</v>
      </c>
      <c r="BQ16" s="6">
        <v>415.5</v>
      </c>
      <c r="BR16" s="19">
        <f t="shared" si="16"/>
        <v>0.14999783396629651</v>
      </c>
      <c r="BS16" s="68" t="s">
        <v>10</v>
      </c>
      <c r="BT16" s="5">
        <v>2618.19</v>
      </c>
      <c r="BU16" s="6">
        <v>2225.4499999999998</v>
      </c>
      <c r="BV16" s="6">
        <v>392.74</v>
      </c>
      <c r="BW16" s="19">
        <f t="shared" si="17"/>
        <v>0.15000439234738502</v>
      </c>
      <c r="BX16" s="67" t="s">
        <v>10</v>
      </c>
      <c r="BY16" s="5">
        <v>2304.75</v>
      </c>
      <c r="BZ16" s="6">
        <v>1959.03</v>
      </c>
      <c r="CA16" s="6">
        <v>345.72</v>
      </c>
      <c r="CB16" s="19">
        <f t="shared" si="18"/>
        <v>0.15000325414904003</v>
      </c>
      <c r="CC16" s="67" t="s">
        <v>10</v>
      </c>
      <c r="CD16" s="7">
        <v>1980.71</v>
      </c>
      <c r="CE16" s="6">
        <v>1880.71</v>
      </c>
      <c r="CF16" s="6">
        <v>80</v>
      </c>
      <c r="CG16" s="6">
        <v>100</v>
      </c>
      <c r="CH16" s="24">
        <f t="shared" si="23"/>
        <v>5.0486946599956582E-2</v>
      </c>
      <c r="CI16" s="67" t="s">
        <v>10</v>
      </c>
      <c r="CJ16" s="5">
        <v>1273.76</v>
      </c>
      <c r="CK16" s="6">
        <v>1173.76</v>
      </c>
      <c r="CL16" s="6">
        <v>60</v>
      </c>
      <c r="CM16" s="6">
        <v>100</v>
      </c>
      <c r="CN16" s="24">
        <f t="shared" si="24"/>
        <v>7.8507725160155764E-2</v>
      </c>
      <c r="CO16" s="67" t="s">
        <v>147</v>
      </c>
      <c r="CP16" s="5">
        <v>1528.21</v>
      </c>
      <c r="CQ16" s="6">
        <v>1428.21</v>
      </c>
      <c r="CR16" s="6">
        <v>80</v>
      </c>
      <c r="CS16" s="6">
        <v>100</v>
      </c>
      <c r="CT16" s="24">
        <f t="shared" ref="CT16:CT19" si="25">CS16/CP16</f>
        <v>6.5436033005935049E-2</v>
      </c>
      <c r="CU16" s="94" t="s">
        <v>10</v>
      </c>
      <c r="CV16" s="7">
        <v>2067.56</v>
      </c>
      <c r="CW16" s="6">
        <v>1384.12</v>
      </c>
      <c r="CX16" s="6">
        <f t="shared" si="19"/>
        <v>683.44</v>
      </c>
      <c r="CY16" s="24">
        <f t="shared" si="20"/>
        <v>0.33055388960900778</v>
      </c>
      <c r="CZ16" s="67" t="s">
        <v>10</v>
      </c>
      <c r="DA16" s="5">
        <v>1824.68</v>
      </c>
      <c r="DB16" s="6">
        <v>1325.6</v>
      </c>
      <c r="DC16" s="6">
        <f t="shared" si="21"/>
        <v>499.08000000000015</v>
      </c>
      <c r="DD16" s="24">
        <f t="shared" si="22"/>
        <v>0.27351645219983783</v>
      </c>
      <c r="DE16" s="67" t="s">
        <v>10</v>
      </c>
    </row>
    <row r="17" spans="1:109" x14ac:dyDescent="0.25">
      <c r="A17" s="1" t="s">
        <v>3</v>
      </c>
      <c r="B17" s="5">
        <v>2776.01</v>
      </c>
      <c r="C17" s="6">
        <v>2308.04</v>
      </c>
      <c r="D17" s="6">
        <v>467.97</v>
      </c>
      <c r="E17" s="19">
        <f t="shared" si="0"/>
        <v>0.16857648207319137</v>
      </c>
      <c r="F17" s="67" t="s">
        <v>10</v>
      </c>
      <c r="G17" s="5">
        <v>2201.27</v>
      </c>
      <c r="H17" s="6">
        <v>1947.56</v>
      </c>
      <c r="I17" s="6">
        <f>SUM(G17-H17)</f>
        <v>253.71000000000004</v>
      </c>
      <c r="J17" s="19">
        <f t="shared" si="1"/>
        <v>0.11525619301584995</v>
      </c>
      <c r="K17" s="54">
        <v>3200</v>
      </c>
      <c r="L17" s="5">
        <v>2588.9899999999998</v>
      </c>
      <c r="M17" s="6">
        <v>2003.52</v>
      </c>
      <c r="N17" s="6">
        <v>585.47</v>
      </c>
      <c r="O17" s="19">
        <f t="shared" si="2"/>
        <v>0.22613837828651331</v>
      </c>
      <c r="P17" s="67" t="s">
        <v>10</v>
      </c>
      <c r="Q17" s="5">
        <v>1782.82</v>
      </c>
      <c r="R17" s="6">
        <v>1486.84</v>
      </c>
      <c r="S17" s="6">
        <f>SUM(Q17-R17)</f>
        <v>295.98</v>
      </c>
      <c r="T17" s="19">
        <f t="shared" si="3"/>
        <v>0.16601788178279356</v>
      </c>
      <c r="U17" s="54">
        <v>3200</v>
      </c>
      <c r="V17" s="7">
        <v>1747.52</v>
      </c>
      <c r="W17" s="6">
        <v>1715.18</v>
      </c>
      <c r="X17" s="6">
        <v>32.340000000000003</v>
      </c>
      <c r="Y17" s="24">
        <f t="shared" si="4"/>
        <v>1.8506225965940305E-2</v>
      </c>
      <c r="Z17" s="67" t="s">
        <v>10</v>
      </c>
      <c r="AA17" s="7">
        <v>1929.24</v>
      </c>
      <c r="AB17" s="6">
        <v>1830.74</v>
      </c>
      <c r="AC17" s="6">
        <f t="shared" si="5"/>
        <v>98.5</v>
      </c>
      <c r="AD17" s="24">
        <f t="shared" si="6"/>
        <v>5.1056374530903358E-2</v>
      </c>
      <c r="AE17" s="67" t="s">
        <v>10</v>
      </c>
      <c r="AF17" s="7">
        <v>1395.08</v>
      </c>
      <c r="AG17" s="6">
        <v>1295.18</v>
      </c>
      <c r="AH17" s="6">
        <f t="shared" si="7"/>
        <v>99.899999999999864</v>
      </c>
      <c r="AI17" s="24">
        <f t="shared" si="8"/>
        <v>7.1608796628150256E-2</v>
      </c>
      <c r="AJ17" s="68" t="s">
        <v>10</v>
      </c>
      <c r="AK17" s="7">
        <v>1285.71</v>
      </c>
      <c r="AL17" s="6">
        <v>1228.79</v>
      </c>
      <c r="AM17" s="6">
        <f t="shared" si="9"/>
        <v>56.920000000000073</v>
      </c>
      <c r="AN17" s="24">
        <f t="shared" si="10"/>
        <v>4.4271258681973437E-2</v>
      </c>
      <c r="AO17" s="68" t="s">
        <v>10</v>
      </c>
      <c r="AP17" s="7">
        <v>2720.97</v>
      </c>
      <c r="AQ17" s="6">
        <v>2322.9499999999998</v>
      </c>
      <c r="AR17" s="6">
        <v>398.02</v>
      </c>
      <c r="AS17" s="20">
        <f t="shared" si="11"/>
        <v>0.1462787167811479</v>
      </c>
      <c r="AT17" s="69" t="s">
        <v>10</v>
      </c>
      <c r="AU17" s="5">
        <v>2412.8000000000002</v>
      </c>
      <c r="AV17" s="7">
        <v>2390.1999999999998</v>
      </c>
      <c r="AW17" s="6">
        <v>22.6</v>
      </c>
      <c r="AX17" s="20">
        <f t="shared" si="12"/>
        <v>9.3667108753315645E-3</v>
      </c>
      <c r="AY17" s="69" t="s">
        <v>10</v>
      </c>
      <c r="AZ17" s="5">
        <v>2710.04</v>
      </c>
      <c r="BA17" s="7">
        <v>2312.02</v>
      </c>
      <c r="BB17" s="6">
        <v>398.02</v>
      </c>
      <c r="BC17" s="20">
        <f t="shared" si="13"/>
        <v>0.14686868090507887</v>
      </c>
      <c r="BD17" s="92" t="s">
        <v>10</v>
      </c>
      <c r="BE17" s="7">
        <v>1761.9</v>
      </c>
      <c r="BF17" s="6">
        <v>1739.3</v>
      </c>
      <c r="BG17" s="6">
        <v>22.6</v>
      </c>
      <c r="BH17" s="20">
        <f t="shared" si="14"/>
        <v>1.2827061694761338E-2</v>
      </c>
      <c r="BI17" s="69" t="s">
        <v>10</v>
      </c>
      <c r="BJ17" s="7">
        <v>1510.34</v>
      </c>
      <c r="BK17" s="6">
        <v>1434.82</v>
      </c>
      <c r="BL17" s="6">
        <v>75.52</v>
      </c>
      <c r="BM17" s="24">
        <f t="shared" si="15"/>
        <v>5.0001986307718793E-2</v>
      </c>
      <c r="BN17" s="93">
        <v>2400</v>
      </c>
      <c r="BO17" s="7">
        <v>2770.04</v>
      </c>
      <c r="BP17" s="6">
        <v>2354.54</v>
      </c>
      <c r="BQ17" s="6">
        <v>415.5</v>
      </c>
      <c r="BR17" s="19">
        <f t="shared" si="16"/>
        <v>0.14999783396629651</v>
      </c>
      <c r="BS17" s="68" t="s">
        <v>10</v>
      </c>
      <c r="BT17" s="5">
        <v>2618.19</v>
      </c>
      <c r="BU17" s="6">
        <v>2225.4499999999998</v>
      </c>
      <c r="BV17" s="6">
        <v>392.74</v>
      </c>
      <c r="BW17" s="19">
        <f t="shared" si="17"/>
        <v>0.15000439234738502</v>
      </c>
      <c r="BX17" s="67" t="s">
        <v>10</v>
      </c>
      <c r="BY17" s="5">
        <v>2304.75</v>
      </c>
      <c r="BZ17" s="6">
        <v>1959.03</v>
      </c>
      <c r="CA17" s="6">
        <v>345.72</v>
      </c>
      <c r="CB17" s="19">
        <f t="shared" si="18"/>
        <v>0.15000325414904003</v>
      </c>
      <c r="CC17" s="67" t="s">
        <v>10</v>
      </c>
      <c r="CD17" s="7">
        <v>1980.71</v>
      </c>
      <c r="CE17" s="6">
        <v>1880.71</v>
      </c>
      <c r="CF17" s="6">
        <v>80</v>
      </c>
      <c r="CG17" s="6">
        <v>100</v>
      </c>
      <c r="CH17" s="24">
        <f t="shared" si="23"/>
        <v>5.0486946599956582E-2</v>
      </c>
      <c r="CI17" s="67" t="s">
        <v>10</v>
      </c>
      <c r="CJ17" s="5">
        <v>1273.76</v>
      </c>
      <c r="CK17" s="6">
        <v>1173.76</v>
      </c>
      <c r="CL17" s="6">
        <v>60</v>
      </c>
      <c r="CM17" s="6">
        <v>100</v>
      </c>
      <c r="CN17" s="24">
        <f t="shared" si="24"/>
        <v>7.8507725160155764E-2</v>
      </c>
      <c r="CO17" s="67" t="s">
        <v>147</v>
      </c>
      <c r="CP17" s="5">
        <v>1528.21</v>
      </c>
      <c r="CQ17" s="6">
        <v>1428.21</v>
      </c>
      <c r="CR17" s="6">
        <v>80</v>
      </c>
      <c r="CS17" s="6">
        <v>100</v>
      </c>
      <c r="CT17" s="24">
        <f t="shared" si="25"/>
        <v>6.5436033005935049E-2</v>
      </c>
      <c r="CU17" s="94" t="s">
        <v>10</v>
      </c>
      <c r="CV17" s="7">
        <v>2067.56</v>
      </c>
      <c r="CW17" s="6">
        <v>1384.12</v>
      </c>
      <c r="CX17" s="6">
        <f t="shared" si="19"/>
        <v>683.44</v>
      </c>
      <c r="CY17" s="24">
        <f t="shared" si="20"/>
        <v>0.33055388960900778</v>
      </c>
      <c r="CZ17" s="67" t="s">
        <v>10</v>
      </c>
      <c r="DA17" s="5">
        <v>1824.68</v>
      </c>
      <c r="DB17" s="6">
        <v>1325.6</v>
      </c>
      <c r="DC17" s="6">
        <f t="shared" si="21"/>
        <v>499.08000000000015</v>
      </c>
      <c r="DD17" s="24">
        <f t="shared" si="22"/>
        <v>0.27351645219983783</v>
      </c>
      <c r="DE17" s="67" t="s">
        <v>10</v>
      </c>
    </row>
    <row r="18" spans="1:109" x14ac:dyDescent="0.25">
      <c r="A18" s="1" t="s">
        <v>4</v>
      </c>
      <c r="B18" s="5">
        <v>1723.03</v>
      </c>
      <c r="C18" s="6">
        <v>1465.42</v>
      </c>
      <c r="D18" s="6">
        <v>257.61</v>
      </c>
      <c r="E18" s="19">
        <f t="shared" si="0"/>
        <v>0.14950987504570437</v>
      </c>
      <c r="F18" s="67" t="s">
        <v>10</v>
      </c>
      <c r="G18" s="5">
        <v>1366.28</v>
      </c>
      <c r="H18" s="6">
        <v>1208.8499999999999</v>
      </c>
      <c r="I18" s="6">
        <f>SUM(G18-H18)</f>
        <v>157.43000000000006</v>
      </c>
      <c r="J18" s="19">
        <f t="shared" si="1"/>
        <v>0.11522528325087103</v>
      </c>
      <c r="K18" s="54">
        <v>3200</v>
      </c>
      <c r="L18" s="5">
        <v>1553.26</v>
      </c>
      <c r="M18" s="6">
        <v>1230.07</v>
      </c>
      <c r="N18" s="6">
        <v>323.19</v>
      </c>
      <c r="O18" s="19">
        <f t="shared" si="2"/>
        <v>0.20807205490387959</v>
      </c>
      <c r="P18" s="67" t="s">
        <v>10</v>
      </c>
      <c r="Q18" s="5">
        <v>1070.93</v>
      </c>
      <c r="R18" s="6">
        <v>893.2</v>
      </c>
      <c r="S18" s="6">
        <f>SUM(Q18-R18)</f>
        <v>177.73000000000002</v>
      </c>
      <c r="T18" s="19">
        <f t="shared" si="3"/>
        <v>0.16595855938296622</v>
      </c>
      <c r="U18" s="54">
        <v>3200</v>
      </c>
      <c r="V18" s="7">
        <v>1747.52</v>
      </c>
      <c r="W18" s="6">
        <v>1715.18</v>
      </c>
      <c r="X18" s="6">
        <v>32.340000000000003</v>
      </c>
      <c r="Y18" s="24">
        <f t="shared" si="4"/>
        <v>1.8506225965940305E-2</v>
      </c>
      <c r="Z18" s="67" t="s">
        <v>10</v>
      </c>
      <c r="AA18" s="7">
        <v>1929.24</v>
      </c>
      <c r="AB18" s="6">
        <v>1830.74</v>
      </c>
      <c r="AC18" s="6">
        <f t="shared" si="5"/>
        <v>98.5</v>
      </c>
      <c r="AD18" s="24">
        <f t="shared" si="6"/>
        <v>5.1056374530903358E-2</v>
      </c>
      <c r="AE18" s="67" t="s">
        <v>10</v>
      </c>
      <c r="AF18" s="7">
        <v>1395.08</v>
      </c>
      <c r="AG18" s="6">
        <v>1295.18</v>
      </c>
      <c r="AH18" s="6">
        <f t="shared" si="7"/>
        <v>99.899999999999864</v>
      </c>
      <c r="AI18" s="24">
        <f t="shared" si="8"/>
        <v>7.1608796628150256E-2</v>
      </c>
      <c r="AJ18" s="68" t="s">
        <v>10</v>
      </c>
      <c r="AK18" s="7">
        <v>1285.71</v>
      </c>
      <c r="AL18" s="6">
        <v>1228.79</v>
      </c>
      <c r="AM18" s="6">
        <f t="shared" si="9"/>
        <v>56.920000000000073</v>
      </c>
      <c r="AN18" s="24">
        <f t="shared" si="10"/>
        <v>4.4271258681973437E-2</v>
      </c>
      <c r="AO18" s="68" t="s">
        <v>10</v>
      </c>
      <c r="AP18" s="7">
        <v>1929.84</v>
      </c>
      <c r="AQ18" s="6">
        <v>1654.58</v>
      </c>
      <c r="AR18" s="6">
        <v>275.26</v>
      </c>
      <c r="AS18" s="20">
        <f t="shared" si="11"/>
        <v>0.14263358620403765</v>
      </c>
      <c r="AT18" s="69" t="s">
        <v>10</v>
      </c>
      <c r="AU18" s="5">
        <v>1710.8</v>
      </c>
      <c r="AV18" s="7">
        <v>1695.3</v>
      </c>
      <c r="AW18" s="6">
        <v>15.5</v>
      </c>
      <c r="AX18" s="20">
        <f t="shared" si="12"/>
        <v>9.0600888473228898E-3</v>
      </c>
      <c r="AY18" s="69" t="s">
        <v>10</v>
      </c>
      <c r="AZ18" s="5">
        <v>1806.7</v>
      </c>
      <c r="BA18" s="7">
        <v>1531.44</v>
      </c>
      <c r="BB18" s="6">
        <v>275.26</v>
      </c>
      <c r="BC18" s="20">
        <f t="shared" si="13"/>
        <v>0.15235512259921402</v>
      </c>
      <c r="BD18" s="92" t="s">
        <v>10</v>
      </c>
      <c r="BE18" s="7">
        <v>1174.5999999999999</v>
      </c>
      <c r="BF18" s="6">
        <v>1159.0999999999999</v>
      </c>
      <c r="BG18" s="6">
        <v>15.5</v>
      </c>
      <c r="BH18" s="20">
        <f t="shared" si="14"/>
        <v>1.3195981610761111E-2</v>
      </c>
      <c r="BI18" s="69" t="s">
        <v>10</v>
      </c>
      <c r="BJ18" s="7">
        <v>1078.81</v>
      </c>
      <c r="BK18" s="6">
        <v>1024.8699999999999</v>
      </c>
      <c r="BL18" s="6">
        <v>53.94</v>
      </c>
      <c r="BM18" s="24">
        <f t="shared" si="15"/>
        <v>4.9999536526357746E-2</v>
      </c>
      <c r="BN18" s="93">
        <v>2400</v>
      </c>
      <c r="BO18" s="7">
        <v>1978.61</v>
      </c>
      <c r="BP18" s="6">
        <v>1681.81</v>
      </c>
      <c r="BQ18" s="6">
        <v>296.8</v>
      </c>
      <c r="BR18" s="19">
        <f t="shared" si="16"/>
        <v>0.1500042959451332</v>
      </c>
      <c r="BS18" s="68" t="s">
        <v>10</v>
      </c>
      <c r="BT18" s="5">
        <v>1836.51</v>
      </c>
      <c r="BU18" s="6">
        <v>1561.03</v>
      </c>
      <c r="BV18" s="6">
        <v>275.48</v>
      </c>
      <c r="BW18" s="19">
        <f t="shared" si="17"/>
        <v>0.15000190578869704</v>
      </c>
      <c r="BX18" s="67" t="s">
        <v>10</v>
      </c>
      <c r="BY18" s="5">
        <v>1616.66</v>
      </c>
      <c r="BZ18" s="6">
        <v>1374.16</v>
      </c>
      <c r="CA18" s="6">
        <v>242.5</v>
      </c>
      <c r="CB18" s="19">
        <f t="shared" si="18"/>
        <v>0.15000061855925179</v>
      </c>
      <c r="CC18" s="67" t="s">
        <v>10</v>
      </c>
      <c r="CD18" s="7">
        <v>1980.71</v>
      </c>
      <c r="CE18" s="6">
        <v>1880.71</v>
      </c>
      <c r="CF18" s="6">
        <v>80</v>
      </c>
      <c r="CG18" s="6">
        <v>100</v>
      </c>
      <c r="CH18" s="24">
        <f t="shared" si="23"/>
        <v>5.0486946599956582E-2</v>
      </c>
      <c r="CI18" s="67" t="s">
        <v>10</v>
      </c>
      <c r="CJ18" s="5">
        <v>1273.76</v>
      </c>
      <c r="CK18" s="6">
        <v>1173.76</v>
      </c>
      <c r="CL18" s="6">
        <v>60</v>
      </c>
      <c r="CM18" s="6">
        <v>100</v>
      </c>
      <c r="CN18" s="24">
        <f t="shared" si="24"/>
        <v>7.8507725160155764E-2</v>
      </c>
      <c r="CO18" s="67" t="s">
        <v>147</v>
      </c>
      <c r="CP18" s="5">
        <v>1528.21</v>
      </c>
      <c r="CQ18" s="6">
        <v>1428.21</v>
      </c>
      <c r="CR18" s="6">
        <v>80</v>
      </c>
      <c r="CS18" s="6">
        <v>100</v>
      </c>
      <c r="CT18" s="24">
        <f t="shared" si="25"/>
        <v>6.5436033005935049E-2</v>
      </c>
      <c r="CU18" s="94" t="s">
        <v>10</v>
      </c>
      <c r="CV18" s="7">
        <v>1342.38</v>
      </c>
      <c r="CW18" s="6">
        <v>1211.06</v>
      </c>
      <c r="CX18" s="6">
        <f t="shared" si="19"/>
        <v>131.32000000000016</v>
      </c>
      <c r="CY18" s="24">
        <f t="shared" si="20"/>
        <v>9.7826248901205434E-2</v>
      </c>
      <c r="CZ18" s="67" t="s">
        <v>10</v>
      </c>
      <c r="DA18" s="5">
        <v>1218.2</v>
      </c>
      <c r="DB18" s="6">
        <v>1173.08</v>
      </c>
      <c r="DC18" s="6">
        <f t="shared" si="21"/>
        <v>45.120000000000118</v>
      </c>
      <c r="DD18" s="24">
        <f t="shared" si="22"/>
        <v>3.7038253160400686E-2</v>
      </c>
      <c r="DE18" s="67" t="s">
        <v>10</v>
      </c>
    </row>
    <row r="19" spans="1:109" x14ac:dyDescent="0.25">
      <c r="A19" s="1" t="s">
        <v>5</v>
      </c>
      <c r="B19" s="5">
        <v>1723.03</v>
      </c>
      <c r="C19" s="6">
        <v>1465.42</v>
      </c>
      <c r="D19" s="6">
        <v>257.61</v>
      </c>
      <c r="E19" s="19">
        <f t="shared" si="0"/>
        <v>0.14950987504570437</v>
      </c>
      <c r="F19" s="67" t="s">
        <v>10</v>
      </c>
      <c r="G19" s="5">
        <v>1366.28</v>
      </c>
      <c r="H19" s="6">
        <v>1208.8499999999999</v>
      </c>
      <c r="I19" s="6">
        <f>SUM(G19-H19)</f>
        <v>157.43000000000006</v>
      </c>
      <c r="J19" s="19">
        <f t="shared" si="1"/>
        <v>0.11522528325087103</v>
      </c>
      <c r="K19" s="54">
        <v>3200</v>
      </c>
      <c r="L19" s="5">
        <v>1553.26</v>
      </c>
      <c r="M19" s="6">
        <v>1230.07</v>
      </c>
      <c r="N19" s="6">
        <v>323.19</v>
      </c>
      <c r="O19" s="19">
        <f t="shared" si="2"/>
        <v>0.20807205490387959</v>
      </c>
      <c r="P19" s="67" t="s">
        <v>10</v>
      </c>
      <c r="Q19" s="5">
        <v>1070.93</v>
      </c>
      <c r="R19" s="6">
        <v>893.2</v>
      </c>
      <c r="S19" s="6">
        <f>SUM(Q19-R19)</f>
        <v>177.73000000000002</v>
      </c>
      <c r="T19" s="19">
        <f t="shared" si="3"/>
        <v>0.16595855938296622</v>
      </c>
      <c r="U19" s="54">
        <v>3200</v>
      </c>
      <c r="V19" s="7">
        <v>1747.52</v>
      </c>
      <c r="W19" s="6">
        <v>1715.18</v>
      </c>
      <c r="X19" s="6">
        <f>+V19-W19</f>
        <v>32.339999999999918</v>
      </c>
      <c r="Y19" s="24">
        <f t="shared" si="4"/>
        <v>1.8506225965940256E-2</v>
      </c>
      <c r="Z19" s="67" t="s">
        <v>10</v>
      </c>
      <c r="AA19" s="7">
        <v>1929.24</v>
      </c>
      <c r="AB19" s="6">
        <v>1830.74</v>
      </c>
      <c r="AC19" s="6">
        <f t="shared" si="5"/>
        <v>98.5</v>
      </c>
      <c r="AD19" s="24">
        <f t="shared" si="6"/>
        <v>5.1056374530903358E-2</v>
      </c>
      <c r="AE19" s="67" t="s">
        <v>10</v>
      </c>
      <c r="AF19" s="7">
        <v>1395.08</v>
      </c>
      <c r="AG19" s="6">
        <v>1295.18</v>
      </c>
      <c r="AH19" s="6">
        <f t="shared" si="7"/>
        <v>99.899999999999864</v>
      </c>
      <c r="AI19" s="24">
        <f t="shared" si="8"/>
        <v>7.1608796628150256E-2</v>
      </c>
      <c r="AJ19" s="68" t="s">
        <v>10</v>
      </c>
      <c r="AK19" s="7">
        <v>1285.71</v>
      </c>
      <c r="AL19" s="6">
        <v>1228.79</v>
      </c>
      <c r="AM19" s="6">
        <f t="shared" si="9"/>
        <v>56.920000000000073</v>
      </c>
      <c r="AN19" s="24">
        <f t="shared" si="10"/>
        <v>4.4271258681973437E-2</v>
      </c>
      <c r="AO19" s="68" t="s">
        <v>10</v>
      </c>
      <c r="AP19" s="7">
        <v>2720.97</v>
      </c>
      <c r="AQ19" s="6">
        <v>2322.9499999999998</v>
      </c>
      <c r="AR19" s="6">
        <v>398.02</v>
      </c>
      <c r="AS19" s="20">
        <f t="shared" si="11"/>
        <v>0.1462787167811479</v>
      </c>
      <c r="AT19" s="69" t="s">
        <v>10</v>
      </c>
      <c r="AU19" s="5">
        <v>2412.8000000000002</v>
      </c>
      <c r="AV19" s="7">
        <v>2390.1999999999998</v>
      </c>
      <c r="AW19" s="6">
        <v>22.6</v>
      </c>
      <c r="AX19" s="20">
        <f t="shared" si="12"/>
        <v>9.3667108753315645E-3</v>
      </c>
      <c r="AY19" s="69" t="s">
        <v>10</v>
      </c>
      <c r="AZ19" s="5">
        <v>2710.04</v>
      </c>
      <c r="BA19" s="7">
        <v>2312.02</v>
      </c>
      <c r="BB19" s="6">
        <v>398.02</v>
      </c>
      <c r="BC19" s="20">
        <f t="shared" si="13"/>
        <v>0.14686868090507887</v>
      </c>
      <c r="BD19" s="92" t="s">
        <v>10</v>
      </c>
      <c r="BE19" s="7">
        <v>1761.9</v>
      </c>
      <c r="BF19" s="6">
        <v>1739.3</v>
      </c>
      <c r="BG19" s="6">
        <v>22.6</v>
      </c>
      <c r="BH19" s="20">
        <f t="shared" si="14"/>
        <v>1.2827061694761338E-2</v>
      </c>
      <c r="BI19" s="69" t="s">
        <v>10</v>
      </c>
      <c r="BJ19" s="7">
        <v>1510.34</v>
      </c>
      <c r="BK19" s="6">
        <v>1434.82</v>
      </c>
      <c r="BL19" s="6">
        <v>75.52</v>
      </c>
      <c r="BM19" s="24">
        <f t="shared" si="15"/>
        <v>5.0001986307718793E-2</v>
      </c>
      <c r="BN19" s="93">
        <v>2400</v>
      </c>
      <c r="BO19" s="7">
        <v>2770.04</v>
      </c>
      <c r="BP19" s="6">
        <v>2354.54</v>
      </c>
      <c r="BQ19" s="6">
        <v>415.5</v>
      </c>
      <c r="BR19" s="19">
        <f t="shared" si="16"/>
        <v>0.14999783396629651</v>
      </c>
      <c r="BS19" s="68" t="s">
        <v>10</v>
      </c>
      <c r="BT19" s="5">
        <v>2618.19</v>
      </c>
      <c r="BU19" s="6">
        <v>2225.4499999999998</v>
      </c>
      <c r="BV19" s="6">
        <v>392.74</v>
      </c>
      <c r="BW19" s="19">
        <f t="shared" si="17"/>
        <v>0.15000439234738502</v>
      </c>
      <c r="BX19" s="67" t="s">
        <v>10</v>
      </c>
      <c r="BY19" s="5">
        <v>2304.75</v>
      </c>
      <c r="BZ19" s="6">
        <v>1959.03</v>
      </c>
      <c r="CA19" s="6">
        <v>345.72</v>
      </c>
      <c r="CB19" s="19">
        <f t="shared" si="18"/>
        <v>0.15000325414904003</v>
      </c>
      <c r="CC19" s="67" t="s">
        <v>10</v>
      </c>
      <c r="CD19" s="7">
        <v>1980.71</v>
      </c>
      <c r="CE19" s="6">
        <v>1880.71</v>
      </c>
      <c r="CF19" s="6">
        <v>80</v>
      </c>
      <c r="CG19" s="6">
        <v>100</v>
      </c>
      <c r="CH19" s="24">
        <f t="shared" si="23"/>
        <v>5.0486946599956582E-2</v>
      </c>
      <c r="CI19" s="67" t="s">
        <v>10</v>
      </c>
      <c r="CJ19" s="5">
        <v>1273.76</v>
      </c>
      <c r="CK19" s="6">
        <v>1173.76</v>
      </c>
      <c r="CL19" s="6">
        <v>60</v>
      </c>
      <c r="CM19" s="6">
        <v>100</v>
      </c>
      <c r="CN19" s="24">
        <f t="shared" si="24"/>
        <v>7.8507725160155764E-2</v>
      </c>
      <c r="CO19" s="67" t="s">
        <v>147</v>
      </c>
      <c r="CP19" s="5">
        <v>1528.21</v>
      </c>
      <c r="CQ19" s="6">
        <v>1428.21</v>
      </c>
      <c r="CR19" s="6">
        <v>80</v>
      </c>
      <c r="CS19" s="6">
        <v>100</v>
      </c>
      <c r="CT19" s="24">
        <f t="shared" si="25"/>
        <v>6.5436033005935049E-2</v>
      </c>
      <c r="CU19" s="94" t="s">
        <v>10</v>
      </c>
      <c r="CV19" s="7">
        <v>1342.38</v>
      </c>
      <c r="CW19" s="6">
        <v>1211.06</v>
      </c>
      <c r="CX19" s="6">
        <f t="shared" si="19"/>
        <v>131.32000000000016</v>
      </c>
      <c r="CY19" s="24">
        <f t="shared" si="20"/>
        <v>9.7826248901205434E-2</v>
      </c>
      <c r="CZ19" s="67" t="s">
        <v>10</v>
      </c>
      <c r="DA19" s="5">
        <v>1292.56</v>
      </c>
      <c r="DB19" s="6">
        <v>1173.08</v>
      </c>
      <c r="DC19" s="6">
        <f t="shared" si="21"/>
        <v>119.48000000000002</v>
      </c>
      <c r="DD19" s="24">
        <f t="shared" si="22"/>
        <v>9.2436714736646677E-2</v>
      </c>
      <c r="DE19" s="67" t="s">
        <v>10</v>
      </c>
    </row>
    <row r="20" spans="1:109" ht="15.75" thickBot="1" x14ac:dyDescent="0.3">
      <c r="A20" s="60"/>
      <c r="B20" s="219" t="s">
        <v>73</v>
      </c>
      <c r="C20" s="220"/>
      <c r="D20" s="220"/>
      <c r="E20" s="220"/>
      <c r="F20" s="221"/>
      <c r="G20" s="219" t="s">
        <v>73</v>
      </c>
      <c r="H20" s="220"/>
      <c r="I20" s="220"/>
      <c r="J20" s="220"/>
      <c r="K20" s="221"/>
      <c r="L20" s="219" t="s">
        <v>73</v>
      </c>
      <c r="M20" s="220"/>
      <c r="N20" s="220"/>
      <c r="O20" s="220"/>
      <c r="P20" s="221"/>
      <c r="Q20" s="219" t="s">
        <v>73</v>
      </c>
      <c r="R20" s="220"/>
      <c r="S20" s="220"/>
      <c r="T20" s="220"/>
      <c r="U20" s="221"/>
      <c r="V20" s="222"/>
      <c r="W20" s="223"/>
      <c r="X20" s="223"/>
      <c r="Y20" s="223"/>
      <c r="Z20" s="224"/>
      <c r="AA20" s="222"/>
      <c r="AB20" s="223"/>
      <c r="AC20" s="223"/>
      <c r="AD20" s="223"/>
      <c r="AE20" s="224"/>
      <c r="AF20" s="32"/>
      <c r="AG20" s="32"/>
      <c r="AH20" s="32"/>
      <c r="AI20" s="33"/>
      <c r="AJ20" s="35"/>
      <c r="AK20" s="32"/>
      <c r="AL20" s="32"/>
      <c r="AM20" s="32"/>
      <c r="AN20" s="33"/>
      <c r="AO20" s="35"/>
      <c r="AP20" s="219" t="s">
        <v>73</v>
      </c>
      <c r="AQ20" s="220"/>
      <c r="AR20" s="220"/>
      <c r="AS20" s="220"/>
      <c r="AT20" s="221"/>
      <c r="AU20" s="219" t="s">
        <v>73</v>
      </c>
      <c r="AV20" s="220"/>
      <c r="AW20" s="220"/>
      <c r="AX20" s="220"/>
      <c r="AY20" s="221"/>
      <c r="AZ20" s="219" t="s">
        <v>73</v>
      </c>
      <c r="BA20" s="220"/>
      <c r="BB20" s="220"/>
      <c r="BC20" s="220"/>
      <c r="BD20" s="221"/>
      <c r="BE20" s="219" t="s">
        <v>73</v>
      </c>
      <c r="BF20" s="220"/>
      <c r="BG20" s="220"/>
      <c r="BH20" s="220"/>
      <c r="BI20" s="221"/>
      <c r="BJ20" s="222"/>
      <c r="BK20" s="223"/>
      <c r="BL20" s="223"/>
      <c r="BM20" s="223"/>
      <c r="BN20" s="224"/>
      <c r="BO20" s="222"/>
      <c r="BP20" s="223"/>
      <c r="BQ20" s="223"/>
      <c r="BR20" s="223"/>
      <c r="BS20" s="224"/>
      <c r="BT20" s="222"/>
      <c r="BU20" s="223"/>
      <c r="BV20" s="223"/>
      <c r="BW20" s="223"/>
      <c r="BX20" s="224"/>
      <c r="BY20" s="222"/>
      <c r="BZ20" s="223"/>
      <c r="CA20" s="223"/>
      <c r="CB20" s="223"/>
      <c r="CC20" s="224"/>
      <c r="CD20" s="29"/>
      <c r="CE20" s="29"/>
      <c r="CF20" s="29"/>
      <c r="CG20" s="29"/>
      <c r="CH20" s="40"/>
      <c r="CI20" s="48"/>
      <c r="CJ20" s="29"/>
      <c r="CK20" s="29"/>
      <c r="CL20" s="29"/>
      <c r="CM20" s="29"/>
      <c r="CN20" s="40"/>
      <c r="CO20" s="48"/>
      <c r="CP20" s="29"/>
      <c r="CQ20" s="29"/>
      <c r="CR20" s="29"/>
      <c r="CS20" s="29"/>
      <c r="CT20" s="40"/>
      <c r="CU20" s="48"/>
      <c r="CV20" s="222"/>
      <c r="CW20" s="223"/>
      <c r="CX20" s="223"/>
      <c r="CY20" s="223"/>
      <c r="CZ20" s="224"/>
      <c r="DA20" s="222"/>
      <c r="DB20" s="223"/>
      <c r="DC20" s="223"/>
      <c r="DD20" s="223"/>
      <c r="DE20" s="224"/>
    </row>
    <row r="21" spans="1:109" x14ac:dyDescent="0.25">
      <c r="A21" s="8"/>
      <c r="B21" s="11"/>
      <c r="C21" s="11"/>
      <c r="D21" s="11"/>
      <c r="E21" s="10"/>
      <c r="F21" s="17"/>
      <c r="G21" s="11"/>
      <c r="H21" s="11"/>
      <c r="I21" s="11"/>
      <c r="J21" s="10"/>
      <c r="K21" s="17"/>
      <c r="L21" s="11"/>
      <c r="M21" s="11"/>
      <c r="N21" s="11"/>
      <c r="O21" s="10"/>
      <c r="P21" s="17"/>
      <c r="Q21" s="11"/>
      <c r="R21" s="11"/>
      <c r="S21" s="11"/>
      <c r="T21" s="10"/>
      <c r="U21" s="17"/>
      <c r="V21" s="218" t="s">
        <v>116</v>
      </c>
      <c r="W21" s="218"/>
      <c r="X21" s="218"/>
      <c r="Y21" s="218"/>
      <c r="Z21" s="218"/>
      <c r="AA21" s="218" t="s">
        <v>116</v>
      </c>
      <c r="AB21" s="218"/>
      <c r="AC21" s="218"/>
      <c r="AD21" s="218"/>
      <c r="AE21" s="218"/>
      <c r="AF21" s="218" t="s">
        <v>117</v>
      </c>
      <c r="AG21" s="218"/>
      <c r="AH21" s="218"/>
      <c r="AI21" s="218"/>
      <c r="AJ21" s="218"/>
      <c r="AK21" s="218" t="s">
        <v>117</v>
      </c>
      <c r="AL21" s="218"/>
      <c r="AM21" s="218"/>
      <c r="AN21" s="218"/>
      <c r="AO21" s="218"/>
      <c r="AP21" s="227" t="s">
        <v>105</v>
      </c>
      <c r="AQ21" s="227"/>
      <c r="AR21" s="227"/>
      <c r="AS21" s="227"/>
      <c r="AT21" s="227"/>
      <c r="AU21" s="226"/>
      <c r="AV21" s="226"/>
      <c r="AW21" s="226"/>
      <c r="AX21" s="226"/>
      <c r="AY21" s="226"/>
      <c r="AZ21" s="226"/>
      <c r="BA21" s="226"/>
      <c r="BB21" s="226"/>
      <c r="BC21" s="226"/>
      <c r="BD21" s="226"/>
      <c r="BE21" s="226"/>
      <c r="BF21" s="226"/>
      <c r="BG21" s="226"/>
      <c r="BH21" s="226"/>
      <c r="BI21" s="226"/>
      <c r="BJ21" s="227" t="s">
        <v>139</v>
      </c>
      <c r="BK21" s="227"/>
      <c r="BL21" s="227"/>
      <c r="BM21" s="227"/>
      <c r="BN21" s="227"/>
      <c r="BO21" s="227" t="s">
        <v>137</v>
      </c>
      <c r="BP21" s="227"/>
      <c r="BQ21" s="227"/>
      <c r="BR21" s="227"/>
      <c r="BS21" s="227"/>
      <c r="BT21" s="227" t="s">
        <v>138</v>
      </c>
      <c r="BU21" s="227"/>
      <c r="BV21" s="227"/>
      <c r="BW21" s="227"/>
      <c r="BX21" s="227"/>
      <c r="BY21" s="227" t="s">
        <v>107</v>
      </c>
      <c r="BZ21" s="227"/>
      <c r="CA21" s="227"/>
      <c r="CB21" s="227"/>
      <c r="CC21" s="227"/>
      <c r="CD21" s="227" t="s">
        <v>105</v>
      </c>
      <c r="CE21" s="227"/>
      <c r="CF21" s="227"/>
      <c r="CG21" s="227"/>
      <c r="CH21" s="227"/>
      <c r="CI21" s="227"/>
      <c r="CJ21" s="227" t="s">
        <v>152</v>
      </c>
      <c r="CK21" s="227"/>
      <c r="CL21" s="227"/>
      <c r="CM21" s="227"/>
      <c r="CN21" s="227"/>
      <c r="CO21" s="227"/>
      <c r="CP21" s="227" t="s">
        <v>153</v>
      </c>
      <c r="CQ21" s="227"/>
      <c r="CR21" s="227"/>
      <c r="CS21" s="227"/>
      <c r="CT21" s="227"/>
      <c r="CU21" s="227"/>
      <c r="CV21" s="218" t="s">
        <v>105</v>
      </c>
      <c r="CW21" s="218"/>
      <c r="CX21" s="218"/>
      <c r="CY21" s="218"/>
      <c r="CZ21" s="218"/>
      <c r="DA21" s="225"/>
      <c r="DB21" s="225"/>
      <c r="DC21" s="225"/>
      <c r="DD21" s="225"/>
      <c r="DE21" s="225"/>
    </row>
    <row r="22" spans="1:109" x14ac:dyDescent="0.25">
      <c r="A22" s="8"/>
      <c r="B22" s="11"/>
      <c r="C22" s="11"/>
      <c r="D22" s="11"/>
      <c r="E22" s="10"/>
      <c r="F22" s="17"/>
      <c r="G22" s="11"/>
      <c r="H22" s="11"/>
      <c r="I22" s="11"/>
      <c r="J22" s="10"/>
      <c r="K22" s="17"/>
      <c r="L22" s="11"/>
      <c r="M22" s="11"/>
      <c r="N22" s="11"/>
      <c r="O22" s="10"/>
      <c r="P22" s="17"/>
      <c r="Q22" s="11"/>
      <c r="R22" s="11"/>
      <c r="S22" s="11"/>
      <c r="T22" s="10"/>
      <c r="U22" s="17"/>
      <c r="V22" s="11"/>
      <c r="W22" s="11"/>
      <c r="X22" s="11"/>
      <c r="Y22" s="10"/>
      <c r="Z22" s="10"/>
      <c r="AA22" s="11"/>
      <c r="AB22" s="11"/>
      <c r="AC22" s="11"/>
      <c r="AD22" s="10"/>
      <c r="AE22" s="10"/>
      <c r="AF22" s="11"/>
      <c r="AG22" s="11"/>
      <c r="AH22" s="11"/>
      <c r="AI22" s="10"/>
      <c r="AJ22" s="10"/>
      <c r="AK22" s="11"/>
      <c r="AL22" s="11"/>
      <c r="AM22" s="11"/>
      <c r="AN22" s="10"/>
      <c r="AO22" s="10"/>
      <c r="AP22" s="226"/>
      <c r="AQ22" s="226"/>
      <c r="AR22" s="226"/>
      <c r="AS22" s="226"/>
      <c r="AT22" s="226"/>
      <c r="AU22" s="89"/>
      <c r="AV22" s="89"/>
      <c r="AW22" s="89"/>
      <c r="AX22" s="89"/>
      <c r="AY22" s="89"/>
      <c r="AZ22" s="8"/>
      <c r="BA22" s="8"/>
      <c r="BB22" s="8"/>
      <c r="BC22" s="8"/>
      <c r="BD22" s="8"/>
      <c r="BE22" s="89"/>
      <c r="BF22" s="89"/>
      <c r="BG22" s="89"/>
      <c r="BH22" s="89"/>
      <c r="BI22" s="89"/>
      <c r="BJ22" s="41"/>
      <c r="BK22" s="41"/>
      <c r="BL22" s="41"/>
      <c r="BM22" s="41"/>
      <c r="BN22" s="41"/>
      <c r="BO22" s="41"/>
      <c r="BP22" s="41"/>
      <c r="BQ22" s="41"/>
      <c r="BR22" s="41"/>
      <c r="BS22" s="41"/>
      <c r="BT22" s="41"/>
      <c r="BU22" s="41"/>
      <c r="BV22" s="41"/>
      <c r="BW22" s="41"/>
      <c r="BX22" s="41"/>
      <c r="BY22" s="41"/>
      <c r="BZ22" s="41"/>
      <c r="CA22" s="41"/>
      <c r="CB22" s="41"/>
      <c r="CC22" s="41"/>
      <c r="CD22" s="11"/>
      <c r="CE22" s="11"/>
      <c r="CF22" s="11"/>
      <c r="CG22" s="11"/>
      <c r="CH22" s="10"/>
      <c r="CI22" s="17"/>
      <c r="CJ22" s="11"/>
      <c r="CK22" s="11"/>
      <c r="CL22" s="11"/>
      <c r="CM22" s="11"/>
      <c r="CN22" s="10"/>
      <c r="CO22" s="17"/>
      <c r="CP22" s="11"/>
      <c r="CQ22" s="11"/>
      <c r="CR22" s="11"/>
      <c r="CS22" s="11"/>
      <c r="CT22" s="10"/>
      <c r="CU22" s="17"/>
      <c r="CV22" s="11"/>
      <c r="CW22" s="11"/>
      <c r="CX22" s="11"/>
      <c r="CY22" s="10"/>
      <c r="CZ22" s="10"/>
      <c r="DA22" s="11"/>
      <c r="DB22" s="11"/>
      <c r="DC22" s="11"/>
      <c r="DD22" s="10"/>
      <c r="DE22" s="10"/>
    </row>
    <row r="23" spans="1:109" x14ac:dyDescent="0.25">
      <c r="A23" s="100" t="s">
        <v>0</v>
      </c>
      <c r="B23" s="51">
        <v>874.97</v>
      </c>
      <c r="C23" s="51">
        <v>770.75</v>
      </c>
      <c r="D23" s="51">
        <f t="shared" ref="D23:D28" si="26">+B23-C23</f>
        <v>104.22000000000003</v>
      </c>
      <c r="E23" s="24">
        <f t="shared" ref="E23:E28" si="27">SUM(B14/B23)-1</f>
        <v>9.3237482427968921E-2</v>
      </c>
      <c r="F23" s="9"/>
      <c r="G23" s="51">
        <v>694.28</v>
      </c>
      <c r="H23" s="51">
        <v>606.80999999999995</v>
      </c>
      <c r="I23" s="51">
        <f t="shared" ref="I23:I28" si="28">+G23-H23</f>
        <v>87.470000000000027</v>
      </c>
      <c r="J23" s="24">
        <f t="shared" ref="J23:J28" si="29">SUM(G14/G23)-1</f>
        <v>9.3046033300685727E-2</v>
      </c>
      <c r="K23" s="9"/>
      <c r="L23" s="51">
        <v>731.1</v>
      </c>
      <c r="M23" s="51">
        <v>628.26</v>
      </c>
      <c r="N23" s="51">
        <f t="shared" ref="N23:N28" si="30">+L23-M23</f>
        <v>102.84000000000003</v>
      </c>
      <c r="O23" s="24">
        <f t="shared" ref="O23:O28" si="31">SUM(L14/L23)-1</f>
        <v>0.18018054985638088</v>
      </c>
      <c r="P23" s="9"/>
      <c r="Q23" s="51">
        <v>507.86</v>
      </c>
      <c r="R23" s="51">
        <v>436.3</v>
      </c>
      <c r="S23" s="51">
        <f t="shared" ref="S23:S28" si="32">+Q23-R23</f>
        <v>71.56</v>
      </c>
      <c r="T23" s="24">
        <f t="shared" ref="T23:T28" si="33">SUM(Q14/Q23)-1</f>
        <v>0.17046036309219059</v>
      </c>
      <c r="U23" s="9"/>
      <c r="V23" s="51">
        <v>1721.52</v>
      </c>
      <c r="W23" s="51">
        <v>1721.52</v>
      </c>
      <c r="X23" s="51">
        <f t="shared" ref="X23:X28" si="34">+V23-W23</f>
        <v>0</v>
      </c>
      <c r="Y23" s="24">
        <f t="shared" ref="Y23:Y28" si="35">SUM(V14/V23)-1</f>
        <v>1.510293229239279E-2</v>
      </c>
      <c r="Z23" s="4"/>
      <c r="AA23" s="51">
        <v>1900.53</v>
      </c>
      <c r="AB23" s="51">
        <v>1852.41</v>
      </c>
      <c r="AC23" s="51">
        <f t="shared" ref="AC23:AC28" si="36">+AA23-AB23</f>
        <v>48.119999999999891</v>
      </c>
      <c r="AD23" s="24">
        <f t="shared" ref="AD23:AD28" si="37">SUM(AA14/AA23)-1</f>
        <v>1.5106312449685078E-2</v>
      </c>
      <c r="AE23" s="4"/>
      <c r="AF23" s="51">
        <v>1285.43</v>
      </c>
      <c r="AG23" s="51">
        <v>1237.03</v>
      </c>
      <c r="AH23" s="51">
        <f t="shared" ref="AH23:AH28" si="38">+AF23-AG23</f>
        <v>48.400000000000091</v>
      </c>
      <c r="AI23" s="24">
        <f t="shared" ref="AI23:AI28" si="39">SUM(AF14/AF23)-1</f>
        <v>8.530219459636057E-2</v>
      </c>
      <c r="AJ23" s="4"/>
      <c r="AK23" s="51">
        <v>1184.6500000000001</v>
      </c>
      <c r="AL23" s="51">
        <v>1159.6500000000001</v>
      </c>
      <c r="AM23" s="51">
        <f t="shared" ref="AM23:AM28" si="40">+AK23-AL23</f>
        <v>25</v>
      </c>
      <c r="AN23" s="24">
        <f t="shared" ref="AN23:AN28" si="41">SUM(AK14/AK23)-1</f>
        <v>8.5307896847170106E-2</v>
      </c>
      <c r="AO23" s="4"/>
      <c r="AP23" s="51">
        <v>919.66</v>
      </c>
      <c r="AQ23" s="51">
        <v>823.42</v>
      </c>
      <c r="AR23" s="51">
        <v>96.24</v>
      </c>
      <c r="AS23" s="24">
        <f t="shared" ref="AS23:AS28" si="42">SUM(AP14/AP23)-1</f>
        <v>5.7499510688732824E-2</v>
      </c>
      <c r="AT23" s="4"/>
      <c r="AU23" s="51">
        <v>815.6</v>
      </c>
      <c r="AV23" s="51">
        <v>808.48</v>
      </c>
      <c r="AW23" s="51">
        <v>7.12</v>
      </c>
      <c r="AX23" s="24">
        <f t="shared" ref="AX23:AX28" si="43">SUM(AU14/AU23)-1</f>
        <v>5.7405590975968535E-2</v>
      </c>
      <c r="AY23" s="82"/>
      <c r="AZ23" s="51">
        <v>752.88</v>
      </c>
      <c r="BA23" s="51">
        <v>656.54</v>
      </c>
      <c r="BB23" s="51">
        <v>96.24</v>
      </c>
      <c r="BC23" s="24">
        <f t="shared" ref="BC23:BC28" si="44">SUM(AZ14/AZ23)-1</f>
        <v>0.19984592498140485</v>
      </c>
      <c r="BD23" s="4"/>
      <c r="BE23" s="51">
        <v>496.08</v>
      </c>
      <c r="BF23" s="51">
        <v>488.96</v>
      </c>
      <c r="BG23" s="51">
        <v>7.12</v>
      </c>
      <c r="BH23" s="24">
        <f t="shared" ref="BH23:BH28" si="45">SUM(BE14/BE23)-1</f>
        <v>0.18388163199483953</v>
      </c>
      <c r="BI23" s="4"/>
      <c r="BJ23" s="51">
        <v>539.4</v>
      </c>
      <c r="BK23" s="51">
        <v>539.4</v>
      </c>
      <c r="BL23" s="51">
        <v>0</v>
      </c>
      <c r="BM23" s="24">
        <f t="shared" ref="BM23:BM28" si="46">SUM(BJ14/BJ23)-1</f>
        <v>0</v>
      </c>
      <c r="BN23" s="9"/>
      <c r="BO23" s="51">
        <v>860.25</v>
      </c>
      <c r="BP23" s="51">
        <v>731.22</v>
      </c>
      <c r="BQ23" s="51">
        <v>129.04</v>
      </c>
      <c r="BR23" s="24">
        <f t="shared" ref="BR23:BR28" si="47">SUM(BO14/BO23)-1</f>
        <v>0.15000290613193834</v>
      </c>
      <c r="BS23" s="4"/>
      <c r="BT23" s="51">
        <v>738.3</v>
      </c>
      <c r="BU23" s="51">
        <v>627.55999999999995</v>
      </c>
      <c r="BV23" s="51">
        <v>110.74</v>
      </c>
      <c r="BW23" s="24">
        <f t="shared" ref="BW23:BW28" si="48">SUM(BT14/BT23)-1</f>
        <v>0.25000677231477719</v>
      </c>
      <c r="BX23" s="4"/>
      <c r="BY23" s="2"/>
      <c r="BZ23" s="2"/>
      <c r="CA23" s="2"/>
      <c r="CB23" s="4"/>
      <c r="CC23" s="4"/>
      <c r="CD23" s="51">
        <v>1877.45</v>
      </c>
      <c r="CE23" s="51">
        <v>1827.45</v>
      </c>
      <c r="CF23" s="51">
        <v>30</v>
      </c>
      <c r="CG23" s="51">
        <v>50</v>
      </c>
      <c r="CH23" s="24">
        <f t="shared" ref="CH23:CH28" si="49">SUM(CD14/CD23)-1</f>
        <v>5.5000133159338382E-2</v>
      </c>
      <c r="CI23" s="9"/>
      <c r="CJ23" s="51">
        <v>1207.3599999999999</v>
      </c>
      <c r="CK23" s="51">
        <v>1157.3599999999999</v>
      </c>
      <c r="CL23" s="51">
        <v>10</v>
      </c>
      <c r="CM23" s="51">
        <v>50</v>
      </c>
      <c r="CN23" s="24">
        <f t="shared" ref="CN23:CN28" si="50">SUM(CJ14/CJ23)-1</f>
        <v>5.4996024383779485E-2</v>
      </c>
      <c r="CO23" s="9"/>
      <c r="CP23" s="51">
        <v>1480.61</v>
      </c>
      <c r="CQ23" s="51">
        <v>1430.61</v>
      </c>
      <c r="CR23" s="51">
        <v>30</v>
      </c>
      <c r="CS23" s="51">
        <v>50</v>
      </c>
      <c r="CT23" s="24">
        <f t="shared" ref="CT23:CT28" si="51">SUM(CP14/CP23)-1</f>
        <v>3.2148911597247087E-2</v>
      </c>
      <c r="CU23" s="9"/>
      <c r="CV23" s="51">
        <v>759.6</v>
      </c>
      <c r="CW23" s="51">
        <v>730.38</v>
      </c>
      <c r="CX23" s="51">
        <v>29.22</v>
      </c>
      <c r="CY23" s="24">
        <f t="shared" ref="CY23:CY28" si="52">SUM(CV14/CV23)-1</f>
        <v>6.0005265929436558E-2</v>
      </c>
      <c r="CZ23" s="4"/>
      <c r="DA23" s="51">
        <v>730.38</v>
      </c>
      <c r="DB23" s="51">
        <v>730.38</v>
      </c>
      <c r="DC23" s="51">
        <v>0</v>
      </c>
      <c r="DD23" s="24">
        <f t="shared" ref="DD23:DD28" si="53">SUM(DA14/DA23)-1</f>
        <v>0</v>
      </c>
      <c r="DE23" s="4"/>
    </row>
    <row r="24" spans="1:109" x14ac:dyDescent="0.25">
      <c r="A24" s="100" t="s">
        <v>1</v>
      </c>
      <c r="B24" s="51">
        <v>1838.61</v>
      </c>
      <c r="C24" s="51">
        <v>1523.63</v>
      </c>
      <c r="D24" s="51">
        <f t="shared" si="26"/>
        <v>314.97999999999979</v>
      </c>
      <c r="E24" s="24">
        <f t="shared" si="27"/>
        <v>9.3260669745079072E-2</v>
      </c>
      <c r="F24" s="9"/>
      <c r="G24" s="51">
        <v>1458.27</v>
      </c>
      <c r="H24" s="51">
        <v>1274.55</v>
      </c>
      <c r="I24" s="51">
        <f t="shared" si="28"/>
        <v>183.72000000000003</v>
      </c>
      <c r="J24" s="24">
        <f t="shared" si="29"/>
        <v>9.306918471887915E-2</v>
      </c>
      <c r="K24" s="9"/>
      <c r="L24" s="51">
        <v>1462.28</v>
      </c>
      <c r="M24" s="51">
        <v>1186.3</v>
      </c>
      <c r="N24" s="51">
        <f t="shared" si="30"/>
        <v>275.98</v>
      </c>
      <c r="O24" s="24">
        <f t="shared" si="31"/>
        <v>0.18017069234346361</v>
      </c>
      <c r="P24" s="9"/>
      <c r="Q24" s="51">
        <v>1015.31</v>
      </c>
      <c r="R24" s="51">
        <v>872.23</v>
      </c>
      <c r="S24" s="51">
        <f t="shared" si="32"/>
        <v>143.07999999999993</v>
      </c>
      <c r="T24" s="24">
        <f t="shared" si="33"/>
        <v>0.17047010272724594</v>
      </c>
      <c r="U24" s="9"/>
      <c r="V24" s="51">
        <v>1721.52</v>
      </c>
      <c r="W24" s="51">
        <v>1689.18</v>
      </c>
      <c r="X24" s="51">
        <f t="shared" si="34"/>
        <v>32.339999999999918</v>
      </c>
      <c r="Y24" s="24">
        <f t="shared" si="35"/>
        <v>1.510293229239279E-2</v>
      </c>
      <c r="Z24" s="4"/>
      <c r="AA24" s="51">
        <v>1900.53</v>
      </c>
      <c r="AB24" s="51">
        <v>1802.03</v>
      </c>
      <c r="AC24" s="51">
        <f t="shared" si="36"/>
        <v>98.5</v>
      </c>
      <c r="AD24" s="24">
        <f t="shared" si="37"/>
        <v>1.5106312449685078E-2</v>
      </c>
      <c r="AE24" s="4"/>
      <c r="AF24" s="51">
        <v>1285.43</v>
      </c>
      <c r="AG24" s="51">
        <v>1185.53</v>
      </c>
      <c r="AH24" s="51">
        <f t="shared" si="38"/>
        <v>99.900000000000091</v>
      </c>
      <c r="AI24" s="24">
        <f t="shared" si="39"/>
        <v>8.530219459636057E-2</v>
      </c>
      <c r="AJ24" s="4"/>
      <c r="AK24" s="51">
        <v>1184.6500000000001</v>
      </c>
      <c r="AL24" s="51">
        <v>1127.73</v>
      </c>
      <c r="AM24" s="51">
        <f t="shared" si="40"/>
        <v>56.920000000000073</v>
      </c>
      <c r="AN24" s="24">
        <f t="shared" si="41"/>
        <v>8.5307896847170106E-2</v>
      </c>
      <c r="AO24" s="4"/>
      <c r="AP24" s="52">
        <v>1824.64</v>
      </c>
      <c r="AQ24" s="51">
        <v>1631.24</v>
      </c>
      <c r="AR24" s="51">
        <v>193.4</v>
      </c>
      <c r="AS24" s="24">
        <f t="shared" si="42"/>
        <v>5.765520869870211E-2</v>
      </c>
      <c r="AT24" s="4"/>
      <c r="AU24" s="52">
        <v>1617.62</v>
      </c>
      <c r="AV24" s="51">
        <v>1602.8</v>
      </c>
      <c r="AW24" s="51">
        <v>14.82</v>
      </c>
      <c r="AX24" s="24">
        <f t="shared" si="43"/>
        <v>5.76031453617043E-2</v>
      </c>
      <c r="AY24" s="4"/>
      <c r="AZ24" s="52">
        <v>1505.76</v>
      </c>
      <c r="BA24" s="51">
        <v>1312.36</v>
      </c>
      <c r="BB24" s="51">
        <v>193.4</v>
      </c>
      <c r="BC24" s="24">
        <f t="shared" si="44"/>
        <v>0.19985920731059403</v>
      </c>
      <c r="BD24" s="4"/>
      <c r="BE24" s="52">
        <v>992.16</v>
      </c>
      <c r="BF24" s="51">
        <v>977.34</v>
      </c>
      <c r="BG24" s="51">
        <v>14.82</v>
      </c>
      <c r="BH24" s="24">
        <f t="shared" si="45"/>
        <v>0.18388163199483953</v>
      </c>
      <c r="BI24" s="4"/>
      <c r="BJ24" s="52">
        <v>1078.81</v>
      </c>
      <c r="BK24" s="51">
        <v>1078.81</v>
      </c>
      <c r="BL24" s="51">
        <v>0</v>
      </c>
      <c r="BM24" s="24">
        <f t="shared" si="46"/>
        <v>0</v>
      </c>
      <c r="BN24" s="9"/>
      <c r="BO24" s="52">
        <v>1720.53</v>
      </c>
      <c r="BP24" s="51">
        <v>1462.46</v>
      </c>
      <c r="BQ24" s="51">
        <v>258.08</v>
      </c>
      <c r="BR24" s="24">
        <f t="shared" si="47"/>
        <v>0.15000029060812659</v>
      </c>
      <c r="BS24" s="4"/>
      <c r="BT24" s="52">
        <v>1469.21</v>
      </c>
      <c r="BU24" s="51">
        <v>1248.8399999999999</v>
      </c>
      <c r="BV24" s="51">
        <v>220.38</v>
      </c>
      <c r="BW24" s="24">
        <f t="shared" si="48"/>
        <v>0.24999829840526533</v>
      </c>
      <c r="BX24" s="4"/>
      <c r="BY24" s="2"/>
      <c r="BZ24" s="2"/>
      <c r="CA24" s="2"/>
      <c r="CB24" s="4"/>
      <c r="CC24" s="4"/>
      <c r="CD24" s="51">
        <v>1877.45</v>
      </c>
      <c r="CE24" s="51">
        <v>1777.45</v>
      </c>
      <c r="CF24" s="51">
        <v>80</v>
      </c>
      <c r="CG24" s="51">
        <v>100</v>
      </c>
      <c r="CH24" s="24">
        <f t="shared" si="49"/>
        <v>5.5000133159338382E-2</v>
      </c>
      <c r="CI24" s="9"/>
      <c r="CJ24" s="51">
        <v>1207.3599999999999</v>
      </c>
      <c r="CK24" s="51">
        <v>1107.3599999999999</v>
      </c>
      <c r="CL24" s="51">
        <v>60</v>
      </c>
      <c r="CM24" s="51">
        <v>100</v>
      </c>
      <c r="CN24" s="24">
        <f t="shared" si="50"/>
        <v>5.4996024383779485E-2</v>
      </c>
      <c r="CO24" s="9"/>
      <c r="CP24" s="51">
        <v>1480.61</v>
      </c>
      <c r="CQ24" s="51">
        <v>1380.61</v>
      </c>
      <c r="CR24" s="51">
        <v>80</v>
      </c>
      <c r="CS24" s="51">
        <v>100</v>
      </c>
      <c r="CT24" s="24">
        <f t="shared" si="51"/>
        <v>3.2148911597247087E-2</v>
      </c>
      <c r="CU24" s="9"/>
      <c r="CV24" s="52">
        <v>1443.74</v>
      </c>
      <c r="CW24" s="51">
        <v>1173.08</v>
      </c>
      <c r="CX24" s="51">
        <v>270.66000000000003</v>
      </c>
      <c r="CY24" s="24">
        <f t="shared" si="52"/>
        <v>5.9996952359843148E-2</v>
      </c>
      <c r="CZ24" s="4"/>
      <c r="DA24" s="52">
        <v>1384.24</v>
      </c>
      <c r="DB24" s="51">
        <v>1173.08</v>
      </c>
      <c r="DC24" s="51">
        <v>211.16</v>
      </c>
      <c r="DD24" s="24">
        <f t="shared" si="53"/>
        <v>0</v>
      </c>
      <c r="DE24" s="4"/>
    </row>
    <row r="25" spans="1:109" x14ac:dyDescent="0.25">
      <c r="A25" s="100" t="s">
        <v>2</v>
      </c>
      <c r="B25" s="51">
        <v>2539.1999999999998</v>
      </c>
      <c r="C25" s="51">
        <v>2071.23</v>
      </c>
      <c r="D25" s="51">
        <f t="shared" si="26"/>
        <v>467.9699999999998</v>
      </c>
      <c r="E25" s="24">
        <f t="shared" si="27"/>
        <v>9.3261657214871008E-2</v>
      </c>
      <c r="F25" s="9"/>
      <c r="G25" s="51">
        <v>2013.84</v>
      </c>
      <c r="H25" s="51">
        <v>1760.13</v>
      </c>
      <c r="I25" s="51">
        <f t="shared" si="28"/>
        <v>253.70999999999981</v>
      </c>
      <c r="J25" s="24">
        <f t="shared" si="29"/>
        <v>9.3070949032693751E-2</v>
      </c>
      <c r="K25" s="9"/>
      <c r="L25" s="51">
        <v>2193.75</v>
      </c>
      <c r="M25" s="51">
        <v>1744.62</v>
      </c>
      <c r="N25" s="51">
        <f t="shared" si="30"/>
        <v>449.13000000000011</v>
      </c>
      <c r="O25" s="24">
        <f t="shared" si="31"/>
        <v>0.18016638176638167</v>
      </c>
      <c r="P25" s="9"/>
      <c r="Q25" s="51">
        <v>1523.17</v>
      </c>
      <c r="R25" s="51">
        <v>1308.56</v>
      </c>
      <c r="S25" s="51">
        <f t="shared" si="32"/>
        <v>214.61000000000013</v>
      </c>
      <c r="T25" s="24">
        <f t="shared" si="33"/>
        <v>0.17046685530833705</v>
      </c>
      <c r="U25" s="9"/>
      <c r="V25" s="51">
        <v>1721.52</v>
      </c>
      <c r="W25" s="51">
        <v>1689.18</v>
      </c>
      <c r="X25" s="51">
        <f t="shared" si="34"/>
        <v>32.339999999999918</v>
      </c>
      <c r="Y25" s="24">
        <f t="shared" si="35"/>
        <v>1.510293229239279E-2</v>
      </c>
      <c r="Z25" s="4"/>
      <c r="AA25" s="51">
        <v>1900.53</v>
      </c>
      <c r="AB25" s="51">
        <v>1802.03</v>
      </c>
      <c r="AC25" s="51">
        <f t="shared" si="36"/>
        <v>98.5</v>
      </c>
      <c r="AD25" s="24">
        <f t="shared" si="37"/>
        <v>1.5106312449685078E-2</v>
      </c>
      <c r="AE25" s="4"/>
      <c r="AF25" s="51">
        <v>1285.43</v>
      </c>
      <c r="AG25" s="51">
        <v>1185.53</v>
      </c>
      <c r="AH25" s="51">
        <f t="shared" si="38"/>
        <v>99.900000000000091</v>
      </c>
      <c r="AI25" s="24">
        <f t="shared" si="39"/>
        <v>8.530219459636057E-2</v>
      </c>
      <c r="AJ25" s="4"/>
      <c r="AK25" s="51">
        <v>1184.6500000000001</v>
      </c>
      <c r="AL25" s="51">
        <v>1127.73</v>
      </c>
      <c r="AM25" s="51">
        <f t="shared" si="40"/>
        <v>56.920000000000073</v>
      </c>
      <c r="AN25" s="24">
        <f t="shared" si="41"/>
        <v>8.5307896847170106E-2</v>
      </c>
      <c r="AO25" s="4"/>
      <c r="AP25" s="51">
        <v>2572.9499999999998</v>
      </c>
      <c r="AQ25" s="51">
        <v>2296.65</v>
      </c>
      <c r="AR25" s="51">
        <v>276.3</v>
      </c>
      <c r="AS25" s="24">
        <f t="shared" si="42"/>
        <v>5.7529295167026095E-2</v>
      </c>
      <c r="AT25" s="4"/>
      <c r="AU25" s="51">
        <v>2281.6799999999998</v>
      </c>
      <c r="AV25" s="51">
        <v>2261.2399999999998</v>
      </c>
      <c r="AW25" s="51">
        <v>20.440000000000001</v>
      </c>
      <c r="AX25" s="24">
        <f t="shared" si="43"/>
        <v>5.7466428245854129E-2</v>
      </c>
      <c r="AY25" s="4"/>
      <c r="AZ25" s="51">
        <v>2258.64</v>
      </c>
      <c r="BA25" s="51">
        <v>1982.34</v>
      </c>
      <c r="BB25" s="51">
        <v>276.3</v>
      </c>
      <c r="BC25" s="24">
        <f t="shared" si="44"/>
        <v>0.19985477986753097</v>
      </c>
      <c r="BD25" s="4"/>
      <c r="BE25" s="51">
        <v>1488.24</v>
      </c>
      <c r="BF25" s="51">
        <v>1467.8</v>
      </c>
      <c r="BG25" s="51">
        <v>20.440000000000001</v>
      </c>
      <c r="BH25" s="24">
        <f t="shared" si="45"/>
        <v>0.18388163199483953</v>
      </c>
      <c r="BI25" s="4"/>
      <c r="BJ25" s="51">
        <v>1510.34</v>
      </c>
      <c r="BK25" s="51">
        <v>1510.35</v>
      </c>
      <c r="BL25" s="51">
        <v>0</v>
      </c>
      <c r="BM25" s="24">
        <f t="shared" si="46"/>
        <v>0</v>
      </c>
      <c r="BN25" s="9"/>
      <c r="BO25" s="51">
        <v>2408.73</v>
      </c>
      <c r="BP25" s="51">
        <v>2047.42</v>
      </c>
      <c r="BQ25" s="51">
        <v>361.32</v>
      </c>
      <c r="BR25" s="24">
        <f t="shared" si="47"/>
        <v>0.15000020757826737</v>
      </c>
      <c r="BS25" s="4"/>
      <c r="BT25" s="51">
        <v>2094.5500000000002</v>
      </c>
      <c r="BU25" s="51">
        <v>1780.38</v>
      </c>
      <c r="BV25" s="51">
        <v>314.18</v>
      </c>
      <c r="BW25" s="24">
        <f t="shared" si="48"/>
        <v>0.25000119357379869</v>
      </c>
      <c r="BX25" s="4"/>
      <c r="BY25" s="26"/>
      <c r="BZ25" s="2"/>
      <c r="CA25" s="2"/>
      <c r="CB25" s="4"/>
      <c r="CC25" s="4"/>
      <c r="CD25" s="51">
        <v>1877.45</v>
      </c>
      <c r="CE25" s="51">
        <v>1777.45</v>
      </c>
      <c r="CF25" s="51">
        <v>80</v>
      </c>
      <c r="CG25" s="51">
        <v>100</v>
      </c>
      <c r="CH25" s="24">
        <f t="shared" si="49"/>
        <v>5.5000133159338382E-2</v>
      </c>
      <c r="CI25" s="9"/>
      <c r="CJ25" s="51">
        <v>1207.3599999999999</v>
      </c>
      <c r="CK25" s="51">
        <v>1107.3599999999999</v>
      </c>
      <c r="CL25" s="51">
        <v>60</v>
      </c>
      <c r="CM25" s="51">
        <v>100</v>
      </c>
      <c r="CN25" s="24">
        <f t="shared" si="50"/>
        <v>5.4996024383779485E-2</v>
      </c>
      <c r="CO25" s="9"/>
      <c r="CP25" s="51">
        <v>1480.61</v>
      </c>
      <c r="CQ25" s="51">
        <v>1380.61</v>
      </c>
      <c r="CR25" s="51">
        <v>80</v>
      </c>
      <c r="CS25" s="51">
        <v>100</v>
      </c>
      <c r="CT25" s="24">
        <f t="shared" si="51"/>
        <v>3.2148911597247087E-2</v>
      </c>
      <c r="CU25" s="9"/>
      <c r="CV25" s="51">
        <v>1950.52</v>
      </c>
      <c r="CW25" s="51">
        <v>1325.6</v>
      </c>
      <c r="CX25" s="51">
        <v>624.91999999999996</v>
      </c>
      <c r="CY25" s="24">
        <f t="shared" si="52"/>
        <v>6.0004511617414824E-2</v>
      </c>
      <c r="CZ25" s="4"/>
      <c r="DA25" s="51">
        <v>1824.68</v>
      </c>
      <c r="DB25" s="51">
        <v>1325.6</v>
      </c>
      <c r="DC25" s="51">
        <v>499.08</v>
      </c>
      <c r="DD25" s="24">
        <f t="shared" si="53"/>
        <v>0</v>
      </c>
      <c r="DE25" s="4"/>
    </row>
    <row r="26" spans="1:109" x14ac:dyDescent="0.25">
      <c r="A26" s="100" t="s">
        <v>3</v>
      </c>
      <c r="B26" s="51">
        <v>2539.1999999999998</v>
      </c>
      <c r="C26" s="51">
        <v>2071.23</v>
      </c>
      <c r="D26" s="51">
        <f t="shared" si="26"/>
        <v>467.9699999999998</v>
      </c>
      <c r="E26" s="24">
        <f t="shared" si="27"/>
        <v>9.3261657214871008E-2</v>
      </c>
      <c r="F26" s="9"/>
      <c r="G26" s="51">
        <v>2013.84</v>
      </c>
      <c r="H26" s="51">
        <v>1760.13</v>
      </c>
      <c r="I26" s="51">
        <f t="shared" si="28"/>
        <v>253.70999999999981</v>
      </c>
      <c r="J26" s="24">
        <f t="shared" si="29"/>
        <v>9.3070949032693751E-2</v>
      </c>
      <c r="K26" s="9"/>
      <c r="L26" s="51">
        <v>2193.75</v>
      </c>
      <c r="M26" s="51">
        <v>1744.62</v>
      </c>
      <c r="N26" s="51">
        <f t="shared" si="30"/>
        <v>449.13000000000011</v>
      </c>
      <c r="O26" s="24">
        <f t="shared" si="31"/>
        <v>0.18016638176638167</v>
      </c>
      <c r="P26" s="9"/>
      <c r="Q26" s="51">
        <v>1523.17</v>
      </c>
      <c r="R26" s="51">
        <v>1308.56</v>
      </c>
      <c r="S26" s="51">
        <f t="shared" si="32"/>
        <v>214.61000000000013</v>
      </c>
      <c r="T26" s="24">
        <f t="shared" si="33"/>
        <v>0.17046685530833705</v>
      </c>
      <c r="U26" s="9"/>
      <c r="V26" s="51">
        <v>1721.52</v>
      </c>
      <c r="W26" s="51">
        <v>1689.18</v>
      </c>
      <c r="X26" s="51">
        <f t="shared" si="34"/>
        <v>32.339999999999918</v>
      </c>
      <c r="Y26" s="24">
        <f t="shared" si="35"/>
        <v>1.510293229239279E-2</v>
      </c>
      <c r="Z26" s="4"/>
      <c r="AA26" s="51">
        <v>1900.53</v>
      </c>
      <c r="AB26" s="51">
        <v>1802.03</v>
      </c>
      <c r="AC26" s="51">
        <f t="shared" si="36"/>
        <v>98.5</v>
      </c>
      <c r="AD26" s="24">
        <f t="shared" si="37"/>
        <v>1.5106312449685078E-2</v>
      </c>
      <c r="AE26" s="4"/>
      <c r="AF26" s="51">
        <v>1285.43</v>
      </c>
      <c r="AG26" s="51">
        <v>1185.53</v>
      </c>
      <c r="AH26" s="51">
        <f t="shared" si="38"/>
        <v>99.900000000000091</v>
      </c>
      <c r="AI26" s="24">
        <f t="shared" si="39"/>
        <v>8.530219459636057E-2</v>
      </c>
      <c r="AJ26" s="4"/>
      <c r="AK26" s="51">
        <v>1184.6500000000001</v>
      </c>
      <c r="AL26" s="51">
        <v>1127.73</v>
      </c>
      <c r="AM26" s="51">
        <f t="shared" si="40"/>
        <v>56.920000000000073</v>
      </c>
      <c r="AN26" s="24">
        <f t="shared" si="41"/>
        <v>8.5307896847170106E-2</v>
      </c>
      <c r="AO26" s="4"/>
      <c r="AP26" s="51">
        <v>2572.9499999999998</v>
      </c>
      <c r="AQ26" s="51">
        <v>2296.65</v>
      </c>
      <c r="AR26" s="51">
        <v>276.3</v>
      </c>
      <c r="AS26" s="24">
        <f t="shared" si="42"/>
        <v>5.7529295167026095E-2</v>
      </c>
      <c r="AT26" s="4"/>
      <c r="AU26" s="51">
        <v>2281.6799999999998</v>
      </c>
      <c r="AV26" s="51">
        <v>2261.2399999999998</v>
      </c>
      <c r="AW26" s="51">
        <v>20.440000000000001</v>
      </c>
      <c r="AX26" s="24">
        <f t="shared" si="43"/>
        <v>5.7466428245854129E-2</v>
      </c>
      <c r="AY26" s="4"/>
      <c r="AZ26" s="51">
        <v>2258.64</v>
      </c>
      <c r="BA26" s="51">
        <v>1982.34</v>
      </c>
      <c r="BB26" s="51">
        <v>276.3</v>
      </c>
      <c r="BC26" s="24">
        <f t="shared" si="44"/>
        <v>0.19985477986753097</v>
      </c>
      <c r="BD26" s="4"/>
      <c r="BE26" s="51">
        <v>1488.24</v>
      </c>
      <c r="BF26" s="51">
        <v>1467.8</v>
      </c>
      <c r="BG26" s="51">
        <v>20.440000000000001</v>
      </c>
      <c r="BH26" s="24">
        <f t="shared" si="45"/>
        <v>0.18388163199483953</v>
      </c>
      <c r="BI26" s="4"/>
      <c r="BJ26" s="51">
        <v>1510.34</v>
      </c>
      <c r="BK26" s="51">
        <v>1510.34</v>
      </c>
      <c r="BL26" s="51">
        <v>0</v>
      </c>
      <c r="BM26" s="24">
        <f t="shared" si="46"/>
        <v>0</v>
      </c>
      <c r="BN26" s="9"/>
      <c r="BO26" s="51">
        <v>2408.73</v>
      </c>
      <c r="BP26" s="51">
        <v>2047.42</v>
      </c>
      <c r="BQ26" s="51">
        <v>361.32</v>
      </c>
      <c r="BR26" s="24">
        <f t="shared" si="47"/>
        <v>0.15000020757826737</v>
      </c>
      <c r="BS26" s="4"/>
      <c r="BT26" s="51">
        <v>2094.5500000000002</v>
      </c>
      <c r="BU26" s="51">
        <v>1780.38</v>
      </c>
      <c r="BV26" s="51">
        <v>314.18</v>
      </c>
      <c r="BW26" s="24">
        <f t="shared" si="48"/>
        <v>0.25000119357379869</v>
      </c>
      <c r="BX26" s="4"/>
      <c r="BY26" s="26"/>
      <c r="BZ26" s="2"/>
      <c r="CA26" s="2"/>
      <c r="CB26" s="4"/>
      <c r="CC26" s="4"/>
      <c r="CD26" s="51">
        <v>1877.45</v>
      </c>
      <c r="CE26" s="51">
        <v>1777.45</v>
      </c>
      <c r="CF26" s="51">
        <v>80</v>
      </c>
      <c r="CG26" s="51">
        <v>100</v>
      </c>
      <c r="CH26" s="24">
        <f t="shared" si="49"/>
        <v>5.5000133159338382E-2</v>
      </c>
      <c r="CI26" s="9"/>
      <c r="CJ26" s="51">
        <v>1207.3599999999999</v>
      </c>
      <c r="CK26" s="51">
        <v>1107.3599999999999</v>
      </c>
      <c r="CL26" s="51">
        <v>60</v>
      </c>
      <c r="CM26" s="51">
        <v>100</v>
      </c>
      <c r="CN26" s="24">
        <f t="shared" si="50"/>
        <v>5.4996024383779485E-2</v>
      </c>
      <c r="CO26" s="9"/>
      <c r="CP26" s="51">
        <v>1480.61</v>
      </c>
      <c r="CQ26" s="51">
        <v>1380.61</v>
      </c>
      <c r="CR26" s="51">
        <v>80</v>
      </c>
      <c r="CS26" s="51">
        <v>100</v>
      </c>
      <c r="CT26" s="24">
        <f t="shared" si="51"/>
        <v>3.2148911597247087E-2</v>
      </c>
      <c r="CU26" s="9"/>
      <c r="CV26" s="51">
        <v>1950.52</v>
      </c>
      <c r="CW26" s="51">
        <v>1325.6</v>
      </c>
      <c r="CX26" s="51">
        <v>624.91999999999996</v>
      </c>
      <c r="CY26" s="24">
        <f t="shared" si="52"/>
        <v>6.0004511617414824E-2</v>
      </c>
      <c r="CZ26" s="4"/>
      <c r="DA26" s="51">
        <v>1824.68</v>
      </c>
      <c r="DB26" s="51">
        <v>1325.6</v>
      </c>
      <c r="DC26" s="51">
        <v>499.08</v>
      </c>
      <c r="DD26" s="24">
        <f t="shared" si="53"/>
        <v>0</v>
      </c>
      <c r="DE26" s="4"/>
    </row>
    <row r="27" spans="1:109" x14ac:dyDescent="0.25">
      <c r="A27" s="100" t="s">
        <v>4</v>
      </c>
      <c r="B27" s="51">
        <v>1576.05</v>
      </c>
      <c r="C27" s="51">
        <v>1318.44</v>
      </c>
      <c r="D27" s="51">
        <f t="shared" si="26"/>
        <v>257.6099999999999</v>
      </c>
      <c r="E27" s="24">
        <f t="shared" si="27"/>
        <v>9.3258462612226811E-2</v>
      </c>
      <c r="F27" s="9"/>
      <c r="G27" s="51">
        <v>1249.96</v>
      </c>
      <c r="H27" s="51">
        <v>1092.53</v>
      </c>
      <c r="I27" s="51">
        <f t="shared" si="28"/>
        <v>157.43000000000006</v>
      </c>
      <c r="J27" s="24">
        <f t="shared" si="29"/>
        <v>9.3058977887292338E-2</v>
      </c>
      <c r="K27" s="9"/>
      <c r="L27" s="51">
        <v>1316.13</v>
      </c>
      <c r="M27" s="51">
        <v>1074.74</v>
      </c>
      <c r="N27" s="51">
        <f t="shared" si="30"/>
        <v>241.3900000000001</v>
      </c>
      <c r="O27" s="24">
        <f t="shared" si="31"/>
        <v>0.18017217144203079</v>
      </c>
      <c r="P27" s="9"/>
      <c r="Q27" s="51">
        <v>1015.31</v>
      </c>
      <c r="R27" s="51">
        <v>872.23</v>
      </c>
      <c r="S27" s="51">
        <f t="shared" si="32"/>
        <v>143.07999999999993</v>
      </c>
      <c r="T27" s="24">
        <f t="shared" si="33"/>
        <v>5.4781298322679861E-2</v>
      </c>
      <c r="U27" s="9"/>
      <c r="V27" s="51">
        <v>1721.52</v>
      </c>
      <c r="W27" s="51">
        <v>1689.18</v>
      </c>
      <c r="X27" s="51">
        <f t="shared" si="34"/>
        <v>32.339999999999918</v>
      </c>
      <c r="Y27" s="24">
        <f t="shared" si="35"/>
        <v>1.510293229239279E-2</v>
      </c>
      <c r="Z27" s="4"/>
      <c r="AA27" s="51">
        <v>1900.53</v>
      </c>
      <c r="AB27" s="51">
        <v>1802.03</v>
      </c>
      <c r="AC27" s="51">
        <f t="shared" si="36"/>
        <v>98.5</v>
      </c>
      <c r="AD27" s="24">
        <f t="shared" si="37"/>
        <v>1.5106312449685078E-2</v>
      </c>
      <c r="AE27" s="4"/>
      <c r="AF27" s="51">
        <v>1285.43</v>
      </c>
      <c r="AG27" s="51">
        <v>1185.53</v>
      </c>
      <c r="AH27" s="51">
        <f t="shared" si="38"/>
        <v>99.900000000000091</v>
      </c>
      <c r="AI27" s="24">
        <f t="shared" si="39"/>
        <v>8.530219459636057E-2</v>
      </c>
      <c r="AJ27" s="4"/>
      <c r="AK27" s="51">
        <v>1184.6500000000001</v>
      </c>
      <c r="AL27" s="51">
        <v>1127.73</v>
      </c>
      <c r="AM27" s="51">
        <f t="shared" si="40"/>
        <v>56.920000000000073</v>
      </c>
      <c r="AN27" s="24">
        <f t="shared" si="41"/>
        <v>8.5307896847170106E-2</v>
      </c>
      <c r="AO27" s="4"/>
      <c r="AP27" s="51">
        <v>1824.64</v>
      </c>
      <c r="AQ27" s="51">
        <v>1631.24</v>
      </c>
      <c r="AR27" s="51">
        <v>193.4</v>
      </c>
      <c r="AS27" s="24">
        <f t="shared" si="42"/>
        <v>5.765520869870211E-2</v>
      </c>
      <c r="AT27" s="4"/>
      <c r="AU27" s="51">
        <v>1617.62</v>
      </c>
      <c r="AV27" s="51">
        <v>1602.8</v>
      </c>
      <c r="AW27" s="51">
        <v>14.82</v>
      </c>
      <c r="AX27" s="24">
        <f t="shared" si="43"/>
        <v>5.76031453617043E-2</v>
      </c>
      <c r="AY27" s="4"/>
      <c r="AZ27" s="51">
        <v>1505.76</v>
      </c>
      <c r="BA27" s="51">
        <v>1312.36</v>
      </c>
      <c r="BB27" s="51">
        <v>193.4</v>
      </c>
      <c r="BC27" s="24">
        <f t="shared" si="44"/>
        <v>0.19985920731059403</v>
      </c>
      <c r="BD27" s="4"/>
      <c r="BE27" s="51">
        <v>992.16</v>
      </c>
      <c r="BF27" s="51">
        <v>977.34</v>
      </c>
      <c r="BG27" s="51">
        <v>14.82</v>
      </c>
      <c r="BH27" s="24">
        <f t="shared" si="45"/>
        <v>0.18388163199483953</v>
      </c>
      <c r="BI27" s="4"/>
      <c r="BJ27" s="51">
        <v>1078.81</v>
      </c>
      <c r="BK27" s="51">
        <v>1078.81</v>
      </c>
      <c r="BL27" s="51">
        <v>0</v>
      </c>
      <c r="BM27" s="24">
        <f t="shared" si="46"/>
        <v>0</v>
      </c>
      <c r="BN27" s="9"/>
      <c r="BO27" s="51">
        <v>1720.53</v>
      </c>
      <c r="BP27" s="51">
        <v>1462.46</v>
      </c>
      <c r="BQ27" s="51">
        <v>258.08</v>
      </c>
      <c r="BR27" s="24">
        <f t="shared" si="47"/>
        <v>0.15000029060812659</v>
      </c>
      <c r="BS27" s="4"/>
      <c r="BT27" s="51">
        <v>1469.21</v>
      </c>
      <c r="BU27" s="51">
        <v>1248.8399999999999</v>
      </c>
      <c r="BV27" s="51">
        <v>220.38</v>
      </c>
      <c r="BW27" s="24">
        <f t="shared" si="48"/>
        <v>0.24999829840526533</v>
      </c>
      <c r="BX27" s="4"/>
      <c r="BY27" s="26"/>
      <c r="BZ27" s="2"/>
      <c r="CA27" s="2"/>
      <c r="CB27" s="4"/>
      <c r="CC27" s="4"/>
      <c r="CD27" s="51">
        <v>1877.45</v>
      </c>
      <c r="CE27" s="51">
        <v>1777.45</v>
      </c>
      <c r="CF27" s="51">
        <v>80</v>
      </c>
      <c r="CG27" s="51">
        <v>100</v>
      </c>
      <c r="CH27" s="24">
        <f t="shared" si="49"/>
        <v>5.5000133159338382E-2</v>
      </c>
      <c r="CI27" s="9"/>
      <c r="CJ27" s="51">
        <v>1207.3599999999999</v>
      </c>
      <c r="CK27" s="51">
        <v>1107.3599999999999</v>
      </c>
      <c r="CL27" s="51">
        <v>60</v>
      </c>
      <c r="CM27" s="51">
        <v>100</v>
      </c>
      <c r="CN27" s="24">
        <f t="shared" si="50"/>
        <v>5.4996024383779485E-2</v>
      </c>
      <c r="CO27" s="9"/>
      <c r="CP27" s="51">
        <v>1480.61</v>
      </c>
      <c r="CQ27" s="51">
        <v>1380.61</v>
      </c>
      <c r="CR27" s="51">
        <v>80</v>
      </c>
      <c r="CS27" s="51">
        <v>100</v>
      </c>
      <c r="CT27" s="24">
        <f t="shared" si="51"/>
        <v>3.2148911597247087E-2</v>
      </c>
      <c r="CU27" s="9"/>
      <c r="CV27" s="51">
        <v>1266.4000000000001</v>
      </c>
      <c r="CW27" s="51">
        <v>1173.08</v>
      </c>
      <c r="CX27" s="51">
        <v>93.32</v>
      </c>
      <c r="CY27" s="24">
        <f t="shared" si="52"/>
        <v>5.999684144030315E-2</v>
      </c>
      <c r="CZ27" s="4"/>
      <c r="DA27" s="51">
        <v>1218.2</v>
      </c>
      <c r="DB27" s="51">
        <v>1173.08</v>
      </c>
      <c r="DC27" s="51">
        <v>45.12</v>
      </c>
      <c r="DD27" s="24">
        <f t="shared" si="53"/>
        <v>0</v>
      </c>
      <c r="DE27" s="4"/>
    </row>
    <row r="28" spans="1:109" x14ac:dyDescent="0.25">
      <c r="A28" s="100" t="s">
        <v>5</v>
      </c>
      <c r="B28" s="51">
        <v>1576.05</v>
      </c>
      <c r="C28" s="51">
        <v>1318.44</v>
      </c>
      <c r="D28" s="51">
        <f t="shared" si="26"/>
        <v>257.6099999999999</v>
      </c>
      <c r="E28" s="24">
        <f t="shared" si="27"/>
        <v>9.3258462612226811E-2</v>
      </c>
      <c r="F28" s="9"/>
      <c r="G28" s="51">
        <v>1249.96</v>
      </c>
      <c r="H28" s="51">
        <v>1092.53</v>
      </c>
      <c r="I28" s="51">
        <f t="shared" si="28"/>
        <v>157.43000000000006</v>
      </c>
      <c r="J28" s="24">
        <f t="shared" si="29"/>
        <v>9.3058977887292338E-2</v>
      </c>
      <c r="K28" s="9"/>
      <c r="L28" s="51">
        <v>1316.13</v>
      </c>
      <c r="M28" s="51">
        <v>1074.74</v>
      </c>
      <c r="N28" s="51">
        <f t="shared" si="30"/>
        <v>241.3900000000001</v>
      </c>
      <c r="O28" s="24">
        <f t="shared" si="31"/>
        <v>0.18017217144203079</v>
      </c>
      <c r="P28" s="9"/>
      <c r="Q28" s="51">
        <v>1015.31</v>
      </c>
      <c r="R28" s="51">
        <v>872.23</v>
      </c>
      <c r="S28" s="51">
        <f t="shared" si="32"/>
        <v>143.07999999999993</v>
      </c>
      <c r="T28" s="24">
        <f t="shared" si="33"/>
        <v>5.4781298322679861E-2</v>
      </c>
      <c r="U28" s="9"/>
      <c r="V28" s="51">
        <v>1721.52</v>
      </c>
      <c r="W28" s="51">
        <v>1689.18</v>
      </c>
      <c r="X28" s="51">
        <f t="shared" si="34"/>
        <v>32.339999999999918</v>
      </c>
      <c r="Y28" s="24">
        <f t="shared" si="35"/>
        <v>1.510293229239279E-2</v>
      </c>
      <c r="Z28" s="4"/>
      <c r="AA28" s="51">
        <v>1900.53</v>
      </c>
      <c r="AB28" s="51">
        <v>1802.03</v>
      </c>
      <c r="AC28" s="51">
        <f t="shared" si="36"/>
        <v>98.5</v>
      </c>
      <c r="AD28" s="24">
        <f t="shared" si="37"/>
        <v>1.5106312449685078E-2</v>
      </c>
      <c r="AE28" s="4"/>
      <c r="AF28" s="51">
        <v>1285.43</v>
      </c>
      <c r="AG28" s="51">
        <v>1185.53</v>
      </c>
      <c r="AH28" s="51">
        <f t="shared" si="38"/>
        <v>99.900000000000091</v>
      </c>
      <c r="AI28" s="24">
        <f t="shared" si="39"/>
        <v>8.530219459636057E-2</v>
      </c>
      <c r="AJ28" s="4"/>
      <c r="AK28" s="51">
        <v>1184.6500000000001</v>
      </c>
      <c r="AL28" s="51">
        <v>1127.73</v>
      </c>
      <c r="AM28" s="51">
        <f t="shared" si="40"/>
        <v>56.920000000000073</v>
      </c>
      <c r="AN28" s="24">
        <f t="shared" si="41"/>
        <v>8.5307896847170106E-2</v>
      </c>
      <c r="AO28" s="4"/>
      <c r="AP28" s="53">
        <v>2572.9499999999998</v>
      </c>
      <c r="AQ28" s="51">
        <v>2296.65</v>
      </c>
      <c r="AR28" s="51">
        <v>276.3</v>
      </c>
      <c r="AS28" s="24">
        <f t="shared" si="42"/>
        <v>5.7529295167026095E-2</v>
      </c>
      <c r="AT28" s="4"/>
      <c r="AU28" s="53">
        <v>2281.6799999999998</v>
      </c>
      <c r="AV28" s="51">
        <v>2261.2399999999998</v>
      </c>
      <c r="AW28" s="51">
        <v>20.440000000000001</v>
      </c>
      <c r="AX28" s="24">
        <f t="shared" si="43"/>
        <v>5.7466428245854129E-2</v>
      </c>
      <c r="AY28" s="4"/>
      <c r="AZ28" s="51">
        <v>2258.64</v>
      </c>
      <c r="BA28" s="51">
        <v>1982.34</v>
      </c>
      <c r="BB28" s="51">
        <v>276.3</v>
      </c>
      <c r="BC28" s="24">
        <f t="shared" si="44"/>
        <v>0.19985477986753097</v>
      </c>
      <c r="BD28" s="4"/>
      <c r="BE28" s="53">
        <v>1488.24</v>
      </c>
      <c r="BF28" s="51">
        <v>1467.8</v>
      </c>
      <c r="BG28" s="51">
        <v>20.440000000000001</v>
      </c>
      <c r="BH28" s="24">
        <f t="shared" si="45"/>
        <v>0.18388163199483953</v>
      </c>
      <c r="BI28" s="4"/>
      <c r="BJ28" s="53">
        <v>1510.34</v>
      </c>
      <c r="BK28" s="51">
        <v>1510.34</v>
      </c>
      <c r="BL28" s="51">
        <v>0</v>
      </c>
      <c r="BM28" s="24">
        <f t="shared" si="46"/>
        <v>0</v>
      </c>
      <c r="BN28" s="9"/>
      <c r="BO28" s="53">
        <v>2408.73</v>
      </c>
      <c r="BP28" s="51">
        <v>2047.42</v>
      </c>
      <c r="BQ28" s="51">
        <v>361.32</v>
      </c>
      <c r="BR28" s="24">
        <f t="shared" si="47"/>
        <v>0.15000020757826737</v>
      </c>
      <c r="BS28" s="4"/>
      <c r="BT28" s="53">
        <v>2094.5500000000002</v>
      </c>
      <c r="BU28" s="51">
        <v>1780.38</v>
      </c>
      <c r="BV28" s="51">
        <v>314.18</v>
      </c>
      <c r="BW28" s="24">
        <f t="shared" si="48"/>
        <v>0.25000119357379869</v>
      </c>
      <c r="BX28" s="4"/>
      <c r="BY28" s="26"/>
      <c r="BZ28" s="2"/>
      <c r="CA28" s="2"/>
      <c r="CB28" s="4"/>
      <c r="CC28" s="4"/>
      <c r="CD28" s="51">
        <v>1877.45</v>
      </c>
      <c r="CE28" s="51">
        <v>1777.45</v>
      </c>
      <c r="CF28" s="51">
        <v>80</v>
      </c>
      <c r="CG28" s="51">
        <v>100</v>
      </c>
      <c r="CH28" s="24">
        <f t="shared" si="49"/>
        <v>5.5000133159338382E-2</v>
      </c>
      <c r="CI28" s="9"/>
      <c r="CJ28" s="51">
        <v>1207.3599999999999</v>
      </c>
      <c r="CK28" s="51">
        <v>1107.3599999999999</v>
      </c>
      <c r="CL28" s="51">
        <v>60</v>
      </c>
      <c r="CM28" s="51">
        <v>100</v>
      </c>
      <c r="CN28" s="24">
        <f t="shared" si="50"/>
        <v>5.4996024383779485E-2</v>
      </c>
      <c r="CO28" s="9"/>
      <c r="CP28" s="51">
        <v>1480.61</v>
      </c>
      <c r="CQ28" s="51">
        <v>1380.61</v>
      </c>
      <c r="CR28" s="51">
        <v>80</v>
      </c>
      <c r="CS28" s="51">
        <v>100</v>
      </c>
      <c r="CT28" s="24">
        <f t="shared" si="51"/>
        <v>3.2148911597247087E-2</v>
      </c>
      <c r="CU28" s="9"/>
      <c r="CV28" s="53">
        <v>1266.4000000000001</v>
      </c>
      <c r="CW28" s="51">
        <v>1173.08</v>
      </c>
      <c r="CX28" s="51">
        <v>93.32</v>
      </c>
      <c r="CY28" s="24">
        <f t="shared" si="52"/>
        <v>5.999684144030315E-2</v>
      </c>
      <c r="CZ28" s="4"/>
      <c r="DA28" s="53">
        <v>1292.56</v>
      </c>
      <c r="DB28" s="51">
        <v>1173.08</v>
      </c>
      <c r="DC28" s="51">
        <v>119.48</v>
      </c>
      <c r="DD28" s="24">
        <f t="shared" si="53"/>
        <v>0</v>
      </c>
      <c r="DE28" s="4"/>
    </row>
    <row r="29" spans="1:109" x14ac:dyDescent="0.25">
      <c r="B29" s="26"/>
      <c r="C29" s="2"/>
      <c r="D29" s="2"/>
      <c r="E29" s="4"/>
      <c r="F29" s="9"/>
      <c r="G29" s="26"/>
      <c r="H29" s="2"/>
      <c r="I29" s="2"/>
      <c r="J29" s="4"/>
      <c r="K29" s="9"/>
      <c r="L29" s="26"/>
      <c r="M29" s="2"/>
      <c r="N29" s="2"/>
      <c r="O29" s="4"/>
      <c r="P29" s="9"/>
      <c r="Q29" s="26"/>
      <c r="R29" s="2"/>
      <c r="S29" s="2"/>
      <c r="T29" s="4"/>
      <c r="U29" s="9"/>
      <c r="V29" s="2"/>
      <c r="W29" s="2"/>
      <c r="X29" s="2"/>
      <c r="Y29" s="4"/>
      <c r="Z29" s="4"/>
      <c r="AA29" s="2"/>
      <c r="AB29" s="2"/>
      <c r="AC29" s="2"/>
      <c r="AD29" s="4"/>
      <c r="AE29" s="4"/>
      <c r="AF29" s="2"/>
      <c r="AG29" s="2"/>
      <c r="AH29" s="2"/>
      <c r="AI29" s="4"/>
      <c r="AJ29" s="4"/>
      <c r="AK29" s="2"/>
      <c r="AL29" s="2"/>
      <c r="AM29" s="2"/>
      <c r="AN29" s="4"/>
      <c r="AO29" s="4"/>
      <c r="AP29" s="2"/>
      <c r="AQ29" s="2"/>
      <c r="AR29" s="2"/>
      <c r="AS29" s="4"/>
      <c r="AT29" s="4"/>
      <c r="AU29" s="2"/>
      <c r="AV29" s="2"/>
      <c r="AW29" s="2"/>
      <c r="AX29" s="4"/>
      <c r="AY29" s="4"/>
      <c r="AZ29" s="81"/>
      <c r="BA29" s="81"/>
      <c r="BB29" s="81"/>
      <c r="BC29" s="4"/>
      <c r="BD29" s="4"/>
      <c r="BE29" s="2"/>
      <c r="BF29" s="2"/>
      <c r="BG29" s="2"/>
      <c r="BH29" s="4"/>
      <c r="BI29" s="4"/>
      <c r="BJ29" s="2"/>
      <c r="BK29" s="2"/>
      <c r="BL29" s="2"/>
      <c r="BM29" s="4"/>
      <c r="BN29" s="9"/>
      <c r="BO29" s="2"/>
      <c r="BP29" s="2"/>
      <c r="BQ29" s="2"/>
      <c r="BR29" s="4"/>
      <c r="BS29" s="4"/>
      <c r="BT29" s="2"/>
      <c r="BU29" s="2"/>
      <c r="BV29" s="2"/>
      <c r="BW29" s="4"/>
      <c r="BX29" s="4"/>
      <c r="BY29" s="2"/>
      <c r="BZ29" s="2"/>
      <c r="CA29" s="2"/>
      <c r="CB29" s="4"/>
      <c r="CC29" s="4"/>
      <c r="CD29" s="2"/>
      <c r="CE29" s="2"/>
      <c r="CF29" s="2"/>
      <c r="CG29" s="2"/>
      <c r="CH29" s="4"/>
      <c r="CI29" s="9"/>
      <c r="CJ29" s="2"/>
      <c r="CK29" s="2"/>
      <c r="CL29" s="2"/>
      <c r="CM29" s="2"/>
      <c r="CN29" s="4"/>
      <c r="CO29" s="9"/>
      <c r="CP29" s="2"/>
      <c r="CQ29" s="2"/>
      <c r="CR29" s="2"/>
      <c r="CS29" s="2"/>
      <c r="CT29" s="4"/>
      <c r="CU29" s="9"/>
      <c r="CV29" s="2"/>
      <c r="CW29" s="2"/>
      <c r="CX29" s="2"/>
      <c r="CY29" s="4"/>
      <c r="CZ29" s="4"/>
      <c r="DA29" s="2"/>
      <c r="DB29" s="2"/>
      <c r="DC29" s="2"/>
      <c r="DD29" s="4"/>
      <c r="DE29" s="4"/>
    </row>
    <row r="30" spans="1:109" x14ac:dyDescent="0.25">
      <c r="A30" s="57"/>
      <c r="B30" s="2"/>
      <c r="C30" s="2"/>
      <c r="D30" s="2"/>
      <c r="E30" s="2"/>
      <c r="F30" s="3"/>
      <c r="G30" s="2"/>
      <c r="H30" s="2"/>
      <c r="I30" s="2"/>
      <c r="J30" s="2"/>
      <c r="K30" s="3"/>
      <c r="L30" s="2"/>
      <c r="M30" s="2"/>
      <c r="N30" s="2"/>
      <c r="O30" s="2"/>
      <c r="P30" s="3"/>
      <c r="Q30" s="2"/>
      <c r="R30" s="2"/>
      <c r="S30" s="2"/>
      <c r="T30" s="2"/>
      <c r="U30" s="3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3"/>
      <c r="BN30" s="3"/>
      <c r="BO30" s="2"/>
      <c r="BP30" s="2"/>
      <c r="BQ30" s="2"/>
      <c r="BR30" s="3"/>
      <c r="BS30" s="3"/>
      <c r="BT30" s="2"/>
      <c r="BU30" s="2"/>
      <c r="BV30" s="2"/>
      <c r="BW30" s="3"/>
      <c r="BX30" s="3"/>
      <c r="BY30" s="2"/>
      <c r="BZ30" s="2"/>
      <c r="CA30" s="2"/>
      <c r="CB30" s="3"/>
      <c r="CC30" s="3"/>
      <c r="CD30" s="2"/>
      <c r="CE30" s="2"/>
      <c r="CF30" s="2"/>
      <c r="CG30" s="2"/>
      <c r="CH30" s="2"/>
      <c r="CI30" s="3"/>
      <c r="CJ30" s="2"/>
      <c r="CK30" s="2"/>
      <c r="CL30" s="2"/>
      <c r="CM30" s="2"/>
      <c r="CN30" s="2"/>
      <c r="CO30" s="3"/>
      <c r="CP30" s="2"/>
      <c r="CQ30" s="2"/>
      <c r="CR30" s="2"/>
      <c r="CS30" s="2"/>
      <c r="CT30" s="2"/>
      <c r="CU30" s="3"/>
      <c r="CV30" s="2"/>
      <c r="CW30" s="2"/>
      <c r="CX30" s="2"/>
      <c r="CY30" s="2"/>
      <c r="CZ30" s="2"/>
      <c r="DA30" s="2"/>
      <c r="DB30" s="2"/>
      <c r="DC30" s="2"/>
      <c r="DD30" s="2"/>
      <c r="DE30" s="2"/>
    </row>
    <row r="31" spans="1:109" x14ac:dyDescent="0.25">
      <c r="B31" s="2"/>
      <c r="C31" s="2"/>
      <c r="D31" s="2"/>
      <c r="E31" s="4"/>
      <c r="F31" s="2"/>
      <c r="G31" s="2"/>
      <c r="H31" s="2"/>
      <c r="I31" s="2"/>
      <c r="J31" s="4"/>
      <c r="K31" s="2"/>
      <c r="L31" s="2"/>
      <c r="M31" s="2"/>
      <c r="N31" s="2"/>
      <c r="O31" s="4"/>
      <c r="P31" s="2"/>
      <c r="Q31" s="2"/>
      <c r="R31" s="2"/>
      <c r="S31" s="2"/>
      <c r="T31" s="4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36"/>
      <c r="AT31" s="36"/>
      <c r="AU31" s="2"/>
      <c r="AV31" s="2"/>
      <c r="AW31" s="2"/>
      <c r="AX31" s="36"/>
      <c r="AY31" s="36"/>
      <c r="AZ31" s="2"/>
      <c r="BA31" s="2"/>
      <c r="BB31" s="2"/>
      <c r="BC31" s="36"/>
      <c r="BD31" s="36"/>
      <c r="BE31" s="2"/>
      <c r="BF31" s="2"/>
      <c r="BG31" s="2"/>
      <c r="BH31" s="36"/>
      <c r="BI31" s="36"/>
      <c r="BJ31" s="2"/>
      <c r="BK31" s="2"/>
      <c r="BL31" s="2"/>
      <c r="BM31" s="4"/>
      <c r="BN31" s="9"/>
      <c r="BO31" s="2"/>
      <c r="BP31" s="2"/>
      <c r="BQ31" s="2"/>
      <c r="BR31" s="4"/>
      <c r="BS31" s="4"/>
      <c r="BT31" s="2"/>
      <c r="BU31" s="2"/>
      <c r="BV31" s="2"/>
      <c r="BW31" s="4"/>
      <c r="BX31" s="4"/>
      <c r="BY31" s="2"/>
      <c r="BZ31" s="2"/>
      <c r="CA31" s="2"/>
      <c r="CB31" s="4"/>
      <c r="CC31" s="4"/>
      <c r="CD31" s="2"/>
      <c r="CE31" s="2"/>
      <c r="CF31" s="2"/>
      <c r="CG31" s="2"/>
      <c r="CH31" s="4"/>
      <c r="CI31" s="42"/>
      <c r="CJ31" s="2"/>
      <c r="CK31" s="2"/>
      <c r="CL31" s="2"/>
      <c r="CM31" s="2"/>
      <c r="CN31" s="4"/>
      <c r="CO31" s="42"/>
      <c r="CP31" s="2"/>
      <c r="CQ31" s="2"/>
      <c r="CR31" s="2"/>
      <c r="CS31" s="2"/>
      <c r="CT31" s="4"/>
      <c r="CU31" s="42"/>
      <c r="CV31" s="2"/>
      <c r="CW31" s="2"/>
      <c r="CX31" s="2"/>
      <c r="CY31" s="2"/>
      <c r="CZ31" s="2"/>
      <c r="DA31" s="2"/>
      <c r="DB31" s="2"/>
      <c r="DC31" s="2"/>
      <c r="DD31" s="2"/>
      <c r="DE31" s="2"/>
    </row>
    <row r="32" spans="1:109" x14ac:dyDescent="0.25">
      <c r="B32" s="2"/>
      <c r="C32" s="2"/>
      <c r="D32" s="2"/>
      <c r="E32" s="4"/>
      <c r="F32" s="2"/>
      <c r="G32" s="2"/>
      <c r="H32" s="2"/>
      <c r="I32" s="2"/>
      <c r="J32" s="4"/>
      <c r="K32" s="30"/>
      <c r="L32" s="30"/>
      <c r="M32" s="30"/>
      <c r="N32" s="30"/>
      <c r="O32" s="4"/>
      <c r="P32" s="2"/>
      <c r="Q32" s="2"/>
      <c r="R32" s="2"/>
      <c r="S32" s="2"/>
      <c r="T32" s="4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36"/>
      <c r="AT32" s="36"/>
      <c r="AU32" s="2"/>
      <c r="AV32" s="2"/>
      <c r="AW32" s="2"/>
      <c r="AX32" s="36"/>
      <c r="AY32" s="36"/>
      <c r="AZ32" s="2"/>
      <c r="BA32" s="2"/>
      <c r="BB32" s="2"/>
      <c r="BC32" s="36"/>
      <c r="BD32" s="36"/>
      <c r="BE32" s="2"/>
      <c r="BF32" s="2"/>
      <c r="BG32" s="2"/>
      <c r="BH32" s="36"/>
      <c r="BI32" s="36"/>
      <c r="BJ32" s="2"/>
      <c r="BK32" s="2"/>
      <c r="BL32" s="2"/>
      <c r="BM32" s="4"/>
      <c r="BN32" s="9"/>
      <c r="BO32" s="2"/>
      <c r="BP32" s="2"/>
      <c r="BQ32" s="2"/>
      <c r="BR32" s="4"/>
      <c r="BS32" s="4"/>
      <c r="BT32" s="2"/>
      <c r="BU32" s="2"/>
      <c r="BV32" s="2"/>
      <c r="BW32" s="4"/>
      <c r="BX32" s="4"/>
      <c r="BY32" s="2"/>
      <c r="BZ32" s="2"/>
      <c r="CA32" s="2"/>
      <c r="CB32" s="4"/>
      <c r="CC32" s="4"/>
      <c r="CD32" s="2"/>
      <c r="CE32" s="2"/>
      <c r="CF32" s="2"/>
      <c r="CG32" s="2"/>
      <c r="CH32" s="4"/>
      <c r="CI32" s="42"/>
      <c r="CJ32" s="2"/>
      <c r="CK32" s="2"/>
      <c r="CL32" s="2"/>
      <c r="CM32" s="2"/>
      <c r="CN32" s="4"/>
      <c r="CO32" s="42"/>
      <c r="CP32" s="2"/>
      <c r="CQ32" s="2"/>
      <c r="CR32" s="2"/>
      <c r="CS32" s="2"/>
      <c r="CT32" s="4"/>
      <c r="CU32" s="42"/>
      <c r="CV32" s="2"/>
      <c r="CW32" s="2"/>
      <c r="CX32" s="2"/>
      <c r="CY32" s="2"/>
      <c r="CZ32" s="2"/>
      <c r="DA32" s="2"/>
      <c r="DB32" s="2"/>
      <c r="DC32" s="2"/>
      <c r="DD32" s="2"/>
      <c r="DE32" s="2"/>
    </row>
    <row r="33" spans="2:109" x14ac:dyDescent="0.25">
      <c r="B33" s="2"/>
      <c r="C33" s="2"/>
      <c r="D33" s="2"/>
      <c r="E33" s="4"/>
      <c r="F33" s="2"/>
      <c r="G33" s="2"/>
      <c r="H33" s="2"/>
      <c r="I33" s="2"/>
      <c r="J33" s="4"/>
      <c r="K33" s="2"/>
      <c r="L33" s="2"/>
      <c r="M33" s="2"/>
      <c r="N33" s="2"/>
      <c r="O33" s="4"/>
      <c r="P33" s="2"/>
      <c r="Q33" s="2"/>
      <c r="R33" s="2"/>
      <c r="S33" s="2"/>
      <c r="T33" s="4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36"/>
      <c r="AT33" s="36"/>
      <c r="AU33" s="2"/>
      <c r="AV33" s="2"/>
      <c r="AW33" s="2"/>
      <c r="AX33" s="36"/>
      <c r="AY33" s="36"/>
      <c r="AZ33" s="2"/>
      <c r="BA33" s="2"/>
      <c r="BB33" s="2"/>
      <c r="BC33" s="36"/>
      <c r="BD33" s="36"/>
      <c r="BE33" s="2"/>
      <c r="BF33" s="2"/>
      <c r="BG33" s="2"/>
      <c r="BH33" s="36"/>
      <c r="BI33" s="36"/>
      <c r="BJ33" s="2"/>
      <c r="BK33" s="2"/>
      <c r="BL33" s="2"/>
      <c r="BM33" s="4"/>
      <c r="BN33" s="9"/>
      <c r="BO33" s="2"/>
      <c r="BP33" s="2"/>
      <c r="BQ33" s="2"/>
      <c r="BR33" s="4"/>
      <c r="BS33" s="4"/>
      <c r="BT33" s="2"/>
      <c r="BU33" s="2"/>
      <c r="BV33" s="2"/>
      <c r="BW33" s="4"/>
      <c r="BX33" s="4"/>
      <c r="BY33" s="2"/>
      <c r="BZ33" s="2"/>
      <c r="CA33" s="2"/>
      <c r="CB33" s="4"/>
      <c r="CC33" s="4"/>
      <c r="CD33" s="2"/>
      <c r="CE33" s="2"/>
      <c r="CF33" s="2"/>
      <c r="CG33" s="2"/>
      <c r="CH33" s="4"/>
      <c r="CI33" s="42"/>
      <c r="CJ33" s="2"/>
      <c r="CK33" s="2"/>
      <c r="CL33" s="2"/>
      <c r="CM33" s="2"/>
      <c r="CN33" s="4"/>
      <c r="CO33" s="42"/>
      <c r="CP33" s="2"/>
      <c r="CQ33" s="2"/>
      <c r="CR33" s="2"/>
      <c r="CS33" s="2"/>
      <c r="CT33" s="4"/>
      <c r="CU33" s="42"/>
      <c r="CV33" s="2"/>
      <c r="CW33" s="2"/>
      <c r="CX33" s="2"/>
      <c r="CY33" s="2"/>
      <c r="CZ33" s="2"/>
      <c r="DA33" s="2"/>
      <c r="DB33" s="2"/>
      <c r="DC33" s="2"/>
      <c r="DD33" s="2"/>
      <c r="DE33" s="2"/>
    </row>
    <row r="34" spans="2:109" x14ac:dyDescent="0.25">
      <c r="B34" s="2"/>
      <c r="C34" s="2"/>
      <c r="D34" s="2"/>
      <c r="E34" s="4"/>
      <c r="F34" s="2"/>
      <c r="G34" s="2"/>
      <c r="H34" s="2"/>
      <c r="I34" s="2"/>
      <c r="J34" s="4"/>
      <c r="K34" s="2"/>
      <c r="L34" s="2"/>
      <c r="M34" s="2"/>
      <c r="N34" s="2"/>
      <c r="O34" s="4"/>
      <c r="P34" s="2"/>
      <c r="Q34" s="2"/>
      <c r="R34" s="2"/>
      <c r="S34" s="2"/>
      <c r="T34" s="4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36"/>
      <c r="AT34" s="36"/>
      <c r="AU34" s="2"/>
      <c r="AV34" s="2"/>
      <c r="AW34" s="2"/>
      <c r="AX34" s="36"/>
      <c r="AY34" s="36"/>
      <c r="AZ34" s="2"/>
      <c r="BA34" s="2"/>
      <c r="BB34" s="2"/>
      <c r="BC34" s="36"/>
      <c r="BD34" s="36"/>
      <c r="BE34" s="2"/>
      <c r="BF34" s="2"/>
      <c r="BG34" s="2"/>
      <c r="BH34" s="36"/>
      <c r="BI34" s="36"/>
      <c r="BJ34" s="2"/>
      <c r="BK34" s="2"/>
      <c r="BL34" s="2"/>
      <c r="BM34" s="4"/>
      <c r="BN34" s="9"/>
      <c r="BO34" s="2"/>
      <c r="BP34" s="2"/>
      <c r="BQ34" s="2"/>
      <c r="BR34" s="4"/>
      <c r="BS34" s="4"/>
      <c r="BT34" s="2"/>
      <c r="BU34" s="2"/>
      <c r="BV34" s="2"/>
      <c r="BW34" s="4"/>
      <c r="BX34" s="4"/>
      <c r="BY34" s="2"/>
      <c r="BZ34" s="2"/>
      <c r="CA34" s="2"/>
      <c r="CB34" s="4"/>
      <c r="CC34" s="4"/>
      <c r="CD34" s="2"/>
      <c r="CE34" s="2"/>
      <c r="CF34" s="2"/>
      <c r="CG34" s="2"/>
      <c r="CH34" s="4"/>
      <c r="CI34" s="42"/>
      <c r="CJ34" s="2"/>
      <c r="CK34" s="2"/>
      <c r="CL34" s="2"/>
      <c r="CM34" s="2"/>
      <c r="CN34" s="4"/>
      <c r="CO34" s="42"/>
      <c r="CP34" s="2"/>
      <c r="CQ34" s="2"/>
      <c r="CR34" s="2"/>
      <c r="CS34" s="2"/>
      <c r="CT34" s="4"/>
      <c r="CU34" s="42"/>
      <c r="CV34" s="2"/>
      <c r="CW34" s="2"/>
      <c r="CX34" s="2"/>
      <c r="CY34" s="2"/>
      <c r="CZ34" s="2"/>
      <c r="DA34" s="2"/>
      <c r="DB34" s="2"/>
      <c r="DC34" s="2"/>
      <c r="DD34" s="2"/>
      <c r="DE34" s="2"/>
    </row>
    <row r="35" spans="2:109" x14ac:dyDescent="0.25">
      <c r="B35" s="2"/>
      <c r="C35" s="2"/>
      <c r="D35" s="2"/>
      <c r="E35" s="4"/>
      <c r="F35" s="2"/>
      <c r="G35" s="2"/>
      <c r="H35" s="2"/>
      <c r="I35" s="2"/>
      <c r="J35" s="4"/>
      <c r="K35" s="2"/>
      <c r="L35" s="2"/>
      <c r="M35" s="2"/>
      <c r="N35" s="2"/>
      <c r="O35" s="4"/>
      <c r="P35" s="2"/>
      <c r="Q35" s="2"/>
      <c r="R35" s="2"/>
      <c r="S35" s="2"/>
      <c r="T35" s="4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36"/>
      <c r="AT35" s="36"/>
      <c r="AU35" s="2"/>
      <c r="AV35" s="2"/>
      <c r="AW35" s="2"/>
      <c r="AX35" s="36"/>
      <c r="AY35" s="36"/>
      <c r="AZ35" s="2"/>
      <c r="BA35" s="2"/>
      <c r="BB35" s="2"/>
      <c r="BC35" s="36"/>
      <c r="BD35" s="36"/>
      <c r="BE35" s="2"/>
      <c r="BF35" s="2"/>
      <c r="BG35" s="2"/>
      <c r="BH35" s="36"/>
      <c r="BI35" s="36"/>
      <c r="BJ35" s="2"/>
      <c r="BK35" s="2"/>
      <c r="BL35" s="2"/>
      <c r="BM35" s="4"/>
      <c r="BN35" s="9"/>
      <c r="BO35" s="2"/>
      <c r="BP35" s="2"/>
      <c r="BQ35" s="2"/>
      <c r="BR35" s="4"/>
      <c r="BS35" s="4"/>
      <c r="BT35" s="2"/>
      <c r="BU35" s="2"/>
      <c r="BV35" s="2"/>
      <c r="BW35" s="4"/>
      <c r="BX35" s="4"/>
      <c r="BY35" s="2"/>
      <c r="BZ35" s="2"/>
      <c r="CA35" s="2"/>
      <c r="CB35" s="4"/>
      <c r="CC35" s="4"/>
      <c r="CD35" s="2"/>
      <c r="CE35" s="2"/>
      <c r="CF35" s="2"/>
      <c r="CG35" s="2"/>
      <c r="CH35" s="4"/>
      <c r="CI35" s="42"/>
      <c r="CJ35" s="2"/>
      <c r="CK35" s="2"/>
      <c r="CL35" s="2"/>
      <c r="CM35" s="2"/>
      <c r="CN35" s="4"/>
      <c r="CO35" s="42"/>
      <c r="CP35" s="2"/>
      <c r="CQ35" s="2"/>
      <c r="CR35" s="2"/>
      <c r="CS35" s="2"/>
      <c r="CT35" s="4"/>
      <c r="CU35" s="42"/>
      <c r="CV35" s="2"/>
      <c r="CW35" s="2"/>
      <c r="CX35" s="2"/>
      <c r="CY35" s="2"/>
      <c r="CZ35" s="2"/>
      <c r="DA35" s="2"/>
      <c r="DB35" s="2"/>
      <c r="DC35" s="2"/>
      <c r="DD35" s="2"/>
      <c r="DE35" s="2"/>
    </row>
    <row r="36" spans="2:109" x14ac:dyDescent="0.25">
      <c r="B36" s="2"/>
      <c r="C36" s="2"/>
      <c r="D36" s="2"/>
      <c r="E36" s="4"/>
      <c r="F36" s="2"/>
      <c r="G36" s="2"/>
      <c r="H36" s="2"/>
      <c r="I36" s="2"/>
      <c r="J36" s="4"/>
      <c r="K36" s="2"/>
      <c r="L36" s="2"/>
      <c r="M36" s="2"/>
      <c r="N36" s="2"/>
      <c r="O36" s="4"/>
      <c r="P36" s="2"/>
      <c r="Q36" s="2"/>
      <c r="R36" s="2"/>
      <c r="S36" s="2"/>
      <c r="T36" s="4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36"/>
      <c r="AT36" s="36"/>
      <c r="AU36" s="2"/>
      <c r="AV36" s="2"/>
      <c r="AW36" s="2"/>
      <c r="AX36" s="36"/>
      <c r="AY36" s="36"/>
      <c r="AZ36" s="2"/>
      <c r="BA36" s="2"/>
      <c r="BB36" s="2"/>
      <c r="BC36" s="36"/>
      <c r="BD36" s="36"/>
      <c r="BE36" s="2"/>
      <c r="BF36" s="2"/>
      <c r="BG36" s="2"/>
      <c r="BH36" s="36"/>
      <c r="BI36" s="36"/>
      <c r="BJ36" s="2"/>
      <c r="BK36" s="2"/>
      <c r="BL36" s="2"/>
      <c r="BM36" s="4"/>
      <c r="BN36" s="9"/>
      <c r="BO36" s="2"/>
      <c r="BP36" s="2"/>
      <c r="BQ36" s="2"/>
      <c r="BR36" s="4"/>
      <c r="BS36" s="4"/>
      <c r="BT36" s="2"/>
      <c r="BU36" s="2"/>
      <c r="BV36" s="2"/>
      <c r="BW36" s="4"/>
      <c r="BX36" s="4"/>
      <c r="BY36" s="2"/>
      <c r="BZ36" s="2"/>
      <c r="CA36" s="2"/>
      <c r="CB36" s="4"/>
      <c r="CC36" s="4"/>
      <c r="CD36" s="2"/>
      <c r="CE36" s="2"/>
      <c r="CF36" s="2"/>
      <c r="CG36" s="2"/>
      <c r="CH36" s="4"/>
      <c r="CI36" s="42"/>
      <c r="CJ36" s="2"/>
      <c r="CK36" s="2"/>
      <c r="CL36" s="2"/>
      <c r="CM36" s="2"/>
      <c r="CN36" s="4"/>
      <c r="CO36" s="42"/>
      <c r="CP36" s="2"/>
      <c r="CQ36" s="2"/>
      <c r="CR36" s="2"/>
      <c r="CS36" s="2"/>
      <c r="CT36" s="4"/>
      <c r="CU36" s="42"/>
      <c r="CV36" s="2"/>
      <c r="CW36" s="2"/>
      <c r="CX36" s="2"/>
      <c r="CY36" s="2"/>
      <c r="CZ36" s="2"/>
      <c r="DA36" s="2"/>
      <c r="DB36" s="2"/>
      <c r="DC36" s="2"/>
      <c r="DD36" s="2"/>
      <c r="DE36" s="2"/>
    </row>
    <row r="37" spans="2:109" x14ac:dyDescent="0.25">
      <c r="AP37" s="37"/>
      <c r="AQ37" s="37"/>
      <c r="AR37" s="37"/>
      <c r="AS37" s="37"/>
      <c r="AT37" s="37"/>
      <c r="AU37" s="37"/>
      <c r="AV37" s="37"/>
      <c r="AW37" s="37"/>
      <c r="AX37" s="37"/>
      <c r="AY37" s="37"/>
      <c r="AZ37" s="37"/>
      <c r="BA37" s="37"/>
      <c r="BB37" s="37"/>
      <c r="BC37" s="37"/>
      <c r="BD37" s="37"/>
      <c r="BE37" s="37"/>
      <c r="BF37" s="37"/>
      <c r="BG37" s="37"/>
      <c r="BH37" s="37"/>
      <c r="BI37" s="37"/>
    </row>
    <row r="38" spans="2:109" x14ac:dyDescent="0.25">
      <c r="AP38" s="30"/>
      <c r="AQ38" s="30"/>
      <c r="AR38" s="30"/>
      <c r="AS38" s="38"/>
      <c r="AT38" s="39"/>
      <c r="AU38" s="30"/>
      <c r="AV38" s="30"/>
      <c r="AW38" s="30"/>
      <c r="AX38" s="38"/>
      <c r="AY38" s="39"/>
      <c r="AZ38" s="30"/>
      <c r="BA38" s="30"/>
      <c r="BB38" s="30"/>
      <c r="BC38" s="38"/>
      <c r="BD38" s="39"/>
      <c r="BE38" s="30"/>
      <c r="BF38" s="30"/>
      <c r="BG38" s="30"/>
      <c r="BH38" s="38"/>
      <c r="BI38" s="39"/>
    </row>
    <row r="39" spans="2:109" x14ac:dyDescent="0.25">
      <c r="AP39" s="30"/>
      <c r="AQ39" s="30"/>
      <c r="AR39" s="30"/>
      <c r="AS39" s="38"/>
      <c r="AT39" s="39"/>
      <c r="AU39" s="30"/>
      <c r="AV39" s="30"/>
      <c r="AW39" s="30"/>
      <c r="AX39" s="38"/>
      <c r="AY39" s="39"/>
      <c r="AZ39" s="30"/>
      <c r="BA39" s="30"/>
      <c r="BB39" s="30"/>
      <c r="BC39" s="38"/>
      <c r="BD39" s="39"/>
      <c r="BE39" s="30"/>
      <c r="BF39" s="30"/>
      <c r="BG39" s="30"/>
      <c r="BH39" s="38"/>
      <c r="BI39" s="39"/>
    </row>
    <row r="40" spans="2:109" x14ac:dyDescent="0.25">
      <c r="AP40" s="30"/>
      <c r="AQ40" s="30"/>
      <c r="AR40" s="30"/>
      <c r="AS40" s="38"/>
      <c r="AT40" s="39"/>
      <c r="AU40" s="30"/>
      <c r="AV40" s="30"/>
      <c r="AW40" s="30"/>
      <c r="AX40" s="38"/>
      <c r="AY40" s="39"/>
      <c r="AZ40" s="30"/>
      <c r="BA40" s="30"/>
      <c r="BB40" s="30"/>
      <c r="BC40" s="38"/>
      <c r="BD40" s="39"/>
      <c r="BE40" s="30"/>
      <c r="BF40" s="30"/>
      <c r="BG40" s="30"/>
      <c r="BH40" s="38"/>
      <c r="BI40" s="39"/>
    </row>
    <row r="41" spans="2:109" x14ac:dyDescent="0.25">
      <c r="AP41" s="30"/>
      <c r="AQ41" s="30"/>
      <c r="AR41" s="30"/>
      <c r="AS41" s="38"/>
      <c r="AT41" s="39"/>
      <c r="AU41" s="30"/>
      <c r="AV41" s="30"/>
      <c r="AW41" s="30"/>
      <c r="AX41" s="38"/>
      <c r="AY41" s="39"/>
      <c r="AZ41" s="30"/>
      <c r="BA41" s="30"/>
      <c r="BB41" s="30"/>
      <c r="BC41" s="38"/>
      <c r="BD41" s="39"/>
      <c r="BE41" s="30"/>
      <c r="BF41" s="30"/>
      <c r="BG41" s="30"/>
      <c r="BH41" s="38"/>
      <c r="BI41" s="39"/>
    </row>
    <row r="42" spans="2:109" x14ac:dyDescent="0.25">
      <c r="AP42" s="30"/>
      <c r="AQ42" s="30"/>
      <c r="AR42" s="30"/>
      <c r="AS42" s="38"/>
      <c r="AT42" s="39"/>
      <c r="AU42" s="30"/>
      <c r="AV42" s="30"/>
      <c r="AW42" s="30"/>
      <c r="AX42" s="38"/>
      <c r="AY42" s="39"/>
      <c r="AZ42" s="30"/>
      <c r="BA42" s="30"/>
      <c r="BB42" s="30"/>
      <c r="BC42" s="38"/>
      <c r="BD42" s="39"/>
      <c r="BE42" s="30"/>
      <c r="BF42" s="30"/>
      <c r="BG42" s="30"/>
      <c r="BH42" s="38"/>
      <c r="BI42" s="39"/>
    </row>
    <row r="43" spans="2:109" x14ac:dyDescent="0.25">
      <c r="AP43" s="30"/>
      <c r="AQ43" s="30"/>
      <c r="AR43" s="30"/>
      <c r="AS43" s="38"/>
      <c r="AT43" s="39"/>
      <c r="AU43" s="30"/>
      <c r="AV43" s="30"/>
      <c r="AW43" s="30"/>
      <c r="AX43" s="38"/>
      <c r="AY43" s="39"/>
      <c r="AZ43" s="30"/>
      <c r="BA43" s="30"/>
      <c r="BB43" s="30"/>
      <c r="BC43" s="38"/>
      <c r="BD43" s="39"/>
      <c r="BE43" s="30"/>
      <c r="BF43" s="30"/>
      <c r="BG43" s="30"/>
      <c r="BH43" s="38"/>
      <c r="BI43" s="39"/>
    </row>
    <row r="44" spans="2:109" x14ac:dyDescent="0.25">
      <c r="AP44" s="30"/>
      <c r="AQ44" s="30"/>
      <c r="AR44" s="30"/>
      <c r="AS44" s="31"/>
      <c r="AT44" s="31"/>
      <c r="AU44" s="30"/>
      <c r="AV44" s="30"/>
      <c r="AW44" s="30"/>
      <c r="AX44" s="31"/>
      <c r="AY44" s="31"/>
      <c r="AZ44" s="30"/>
      <c r="BA44" s="30"/>
      <c r="BB44" s="30"/>
      <c r="BC44" s="31"/>
      <c r="BD44" s="31"/>
      <c r="BE44" s="30"/>
      <c r="BF44" s="30"/>
      <c r="BG44" s="30"/>
      <c r="BH44" s="31"/>
      <c r="BI44" s="31"/>
    </row>
    <row r="45" spans="2:109" x14ac:dyDescent="0.25">
      <c r="AP45" s="30"/>
      <c r="AQ45" s="30"/>
      <c r="AR45" s="30"/>
      <c r="AS45" s="31"/>
      <c r="AT45" s="31"/>
      <c r="AU45" s="30"/>
      <c r="AV45" s="30"/>
      <c r="AW45" s="30"/>
      <c r="AX45" s="31"/>
      <c r="AY45" s="31"/>
      <c r="AZ45" s="30"/>
      <c r="BA45" s="30"/>
      <c r="BB45" s="30"/>
      <c r="BC45" s="31"/>
      <c r="BD45" s="31"/>
      <c r="BE45" s="30"/>
      <c r="BF45" s="30"/>
      <c r="BG45" s="30"/>
      <c r="BH45" s="31"/>
      <c r="BI45" s="31"/>
    </row>
    <row r="46" spans="2:109" x14ac:dyDescent="0.25">
      <c r="AP46" s="30"/>
      <c r="AQ46" s="30"/>
      <c r="AR46" s="30"/>
      <c r="AS46" s="31"/>
      <c r="AT46" s="31"/>
      <c r="AU46" s="30"/>
      <c r="AV46" s="30"/>
      <c r="AW46" s="30"/>
      <c r="AX46" s="31"/>
      <c r="AY46" s="31"/>
      <c r="AZ46" s="30"/>
      <c r="BA46" s="30"/>
      <c r="BB46" s="30"/>
      <c r="BC46" s="31"/>
      <c r="BD46" s="31"/>
      <c r="BE46" s="30"/>
      <c r="BF46" s="30"/>
      <c r="BG46" s="30"/>
      <c r="BH46" s="31"/>
      <c r="BI46" s="31"/>
    </row>
    <row r="47" spans="2:109" x14ac:dyDescent="0.25">
      <c r="AP47" s="31"/>
      <c r="AQ47" s="30"/>
      <c r="AR47" s="30"/>
      <c r="AS47" s="31"/>
      <c r="AT47" s="31"/>
      <c r="AU47" s="31"/>
      <c r="AV47" s="30"/>
      <c r="AW47" s="30"/>
      <c r="AX47" s="31"/>
      <c r="AY47" s="31"/>
      <c r="AZ47" s="31"/>
      <c r="BA47" s="30"/>
      <c r="BB47" s="30"/>
      <c r="BC47" s="31"/>
      <c r="BD47" s="31"/>
      <c r="BE47" s="31"/>
      <c r="BF47" s="30"/>
      <c r="BG47" s="30"/>
      <c r="BH47" s="31"/>
      <c r="BI47" s="31"/>
    </row>
    <row r="48" spans="2:109" x14ac:dyDescent="0.25">
      <c r="AP48" s="31"/>
      <c r="AQ48" s="30"/>
      <c r="AR48" s="30"/>
      <c r="AS48" s="31"/>
      <c r="AT48" s="31"/>
      <c r="AU48" s="31"/>
      <c r="AV48" s="30"/>
      <c r="AW48" s="30"/>
      <c r="AX48" s="31"/>
      <c r="AY48" s="31"/>
      <c r="AZ48" s="31"/>
      <c r="BA48" s="30"/>
      <c r="BB48" s="30"/>
      <c r="BC48" s="31"/>
      <c r="BD48" s="31"/>
      <c r="BE48" s="31"/>
      <c r="BF48" s="30"/>
      <c r="BG48" s="30"/>
      <c r="BH48" s="31"/>
      <c r="BI48" s="31"/>
    </row>
    <row r="49" spans="42:61" x14ac:dyDescent="0.25">
      <c r="AP49" s="31"/>
      <c r="AQ49" s="30"/>
      <c r="AR49" s="30"/>
      <c r="AS49" s="31"/>
      <c r="AT49" s="31"/>
      <c r="AU49" s="31"/>
      <c r="AV49" s="30"/>
      <c r="AW49" s="30"/>
      <c r="AX49" s="31"/>
      <c r="AY49" s="31"/>
      <c r="AZ49" s="31"/>
      <c r="BA49" s="30"/>
      <c r="BB49" s="30"/>
      <c r="BC49" s="31"/>
      <c r="BD49" s="31"/>
      <c r="BE49" s="31"/>
      <c r="BF49" s="30"/>
      <c r="BG49" s="30"/>
      <c r="BH49" s="31"/>
      <c r="BI49" s="31"/>
    </row>
    <row r="50" spans="42:61" x14ac:dyDescent="0.25">
      <c r="AP50" s="31"/>
      <c r="AQ50" s="30"/>
      <c r="AR50" s="30"/>
      <c r="AS50" s="31"/>
      <c r="AT50" s="31"/>
      <c r="AU50" s="31"/>
      <c r="AV50" s="30"/>
      <c r="AW50" s="30"/>
      <c r="AX50" s="31"/>
      <c r="AY50" s="31"/>
      <c r="AZ50" s="31"/>
      <c r="BA50" s="30"/>
      <c r="BB50" s="30"/>
      <c r="BC50" s="31"/>
      <c r="BD50" s="31"/>
      <c r="BE50" s="31"/>
      <c r="BF50" s="30"/>
      <c r="BG50" s="30"/>
      <c r="BH50" s="31"/>
      <c r="BI50" s="31"/>
    </row>
    <row r="51" spans="42:61" x14ac:dyDescent="0.25">
      <c r="AP51" s="37"/>
      <c r="AQ51" s="37"/>
      <c r="AR51" s="37"/>
      <c r="AS51" s="37"/>
      <c r="AT51" s="37"/>
      <c r="AU51" s="37"/>
      <c r="AV51" s="37"/>
      <c r="AW51" s="37"/>
      <c r="AX51" s="37"/>
      <c r="AY51" s="37"/>
      <c r="AZ51" s="37"/>
      <c r="BA51" s="37"/>
      <c r="BB51" s="37"/>
      <c r="BC51" s="37"/>
      <c r="BD51" s="37"/>
      <c r="BE51" s="37"/>
      <c r="BF51" s="37"/>
      <c r="BG51" s="37"/>
      <c r="BH51" s="37"/>
      <c r="BI51" s="37"/>
    </row>
    <row r="52" spans="42:61" x14ac:dyDescent="0.25">
      <c r="AP52" s="30"/>
      <c r="AQ52" s="30"/>
      <c r="AR52" s="30"/>
      <c r="AS52" s="38"/>
      <c r="AT52" s="39"/>
      <c r="AU52" s="30"/>
      <c r="AV52" s="30"/>
      <c r="AW52" s="30"/>
      <c r="AX52" s="38"/>
      <c r="AY52" s="39"/>
      <c r="AZ52" s="30"/>
      <c r="BA52" s="30"/>
      <c r="BB52" s="30"/>
      <c r="BC52" s="38"/>
      <c r="BD52" s="39"/>
      <c r="BE52" s="30">
        <v>835.48</v>
      </c>
      <c r="BF52" s="30">
        <f t="shared" ref="BF52:BF57" si="54">SUM(BE52-BG52)</f>
        <v>793.71</v>
      </c>
      <c r="BG52" s="30">
        <v>41.77</v>
      </c>
      <c r="BH52" s="38">
        <f t="shared" ref="BH52:BH57" si="55">SUM(BG52/BE52)</f>
        <v>4.9995212333030115E-2</v>
      </c>
      <c r="BI52" s="39"/>
    </row>
    <row r="53" spans="42:61" x14ac:dyDescent="0.25">
      <c r="AP53" s="30"/>
      <c r="AQ53" s="30"/>
      <c r="AR53" s="30"/>
      <c r="AS53" s="38"/>
      <c r="AT53" s="39"/>
      <c r="AU53" s="30"/>
      <c r="AV53" s="30"/>
      <c r="AW53" s="30"/>
      <c r="AX53" s="38"/>
      <c r="AY53" s="39"/>
      <c r="AZ53" s="30"/>
      <c r="BA53" s="30"/>
      <c r="BB53" s="30"/>
      <c r="BC53" s="38"/>
      <c r="BD53" s="39"/>
      <c r="BE53" s="30">
        <v>1670.95</v>
      </c>
      <c r="BF53" s="30">
        <f t="shared" si="54"/>
        <v>1587.4</v>
      </c>
      <c r="BG53" s="30">
        <v>83.55</v>
      </c>
      <c r="BH53" s="38">
        <f t="shared" si="55"/>
        <v>5.0001496154881947E-2</v>
      </c>
      <c r="BI53" s="39"/>
    </row>
    <row r="54" spans="42:61" x14ac:dyDescent="0.25">
      <c r="AP54" s="30"/>
      <c r="AQ54" s="30"/>
      <c r="AR54" s="30"/>
      <c r="AS54" s="38"/>
      <c r="AT54" s="39"/>
      <c r="AU54" s="30"/>
      <c r="AV54" s="30"/>
      <c r="AW54" s="30"/>
      <c r="AX54" s="38"/>
      <c r="AY54" s="39"/>
      <c r="AZ54" s="30"/>
      <c r="BA54" s="30"/>
      <c r="BB54" s="30"/>
      <c r="BC54" s="38"/>
      <c r="BD54" s="39"/>
      <c r="BE54" s="30">
        <v>2506.5100000000002</v>
      </c>
      <c r="BF54" s="30">
        <f t="shared" si="54"/>
        <v>2381.1800000000003</v>
      </c>
      <c r="BG54" s="30">
        <v>125.33</v>
      </c>
      <c r="BH54" s="38">
        <f t="shared" si="55"/>
        <v>5.0001795324973765E-2</v>
      </c>
      <c r="BI54" s="39"/>
    </row>
    <row r="55" spans="42:61" x14ac:dyDescent="0.25">
      <c r="AP55" s="30"/>
      <c r="AQ55" s="30"/>
      <c r="AR55" s="30"/>
      <c r="AS55" s="38"/>
      <c r="AT55" s="39"/>
      <c r="AU55" s="30"/>
      <c r="AV55" s="30"/>
      <c r="AW55" s="30"/>
      <c r="AX55" s="38"/>
      <c r="AY55" s="39"/>
      <c r="AZ55" s="30"/>
      <c r="BA55" s="30"/>
      <c r="BB55" s="30"/>
      <c r="BC55" s="38"/>
      <c r="BD55" s="39"/>
      <c r="BE55" s="30">
        <v>2506.5100000000002</v>
      </c>
      <c r="BF55" s="30">
        <f t="shared" si="54"/>
        <v>2381.1800000000003</v>
      </c>
      <c r="BG55" s="30">
        <v>125.33</v>
      </c>
      <c r="BH55" s="38">
        <f t="shared" si="55"/>
        <v>5.0001795324973765E-2</v>
      </c>
      <c r="BI55" s="39"/>
    </row>
    <row r="56" spans="42:61" x14ac:dyDescent="0.25">
      <c r="AP56" s="30"/>
      <c r="AQ56" s="30"/>
      <c r="AR56" s="30"/>
      <c r="AS56" s="38"/>
      <c r="AT56" s="39"/>
      <c r="AU56" s="30"/>
      <c r="AV56" s="30"/>
      <c r="AW56" s="30"/>
      <c r="AX56" s="38"/>
      <c r="AY56" s="39"/>
      <c r="AZ56" s="30"/>
      <c r="BA56" s="30"/>
      <c r="BB56" s="30"/>
      <c r="BC56" s="38"/>
      <c r="BD56" s="39"/>
      <c r="BE56" s="30">
        <v>1503.92</v>
      </c>
      <c r="BF56" s="30">
        <f t="shared" si="54"/>
        <v>1428.72</v>
      </c>
      <c r="BG56" s="30">
        <v>75.2</v>
      </c>
      <c r="BH56" s="38">
        <f t="shared" si="55"/>
        <v>5.0002659715942338E-2</v>
      </c>
      <c r="BI56" s="39"/>
    </row>
    <row r="57" spans="42:61" x14ac:dyDescent="0.25">
      <c r="AP57" s="30"/>
      <c r="AQ57" s="30"/>
      <c r="AR57" s="30"/>
      <c r="AS57" s="38"/>
      <c r="AT57" s="39"/>
      <c r="AU57" s="30"/>
      <c r="AV57" s="30"/>
      <c r="AW57" s="30"/>
      <c r="AX57" s="38"/>
      <c r="AY57" s="39"/>
      <c r="AZ57" s="30"/>
      <c r="BA57" s="30"/>
      <c r="BB57" s="30"/>
      <c r="BC57" s="38"/>
      <c r="BD57" s="39"/>
      <c r="BE57" s="30">
        <v>1503.92</v>
      </c>
      <c r="BF57" s="30">
        <f t="shared" si="54"/>
        <v>1428.72</v>
      </c>
      <c r="BG57" s="30">
        <v>75.2</v>
      </c>
      <c r="BH57" s="38">
        <f t="shared" si="55"/>
        <v>5.0002659715942338E-2</v>
      </c>
      <c r="BI57" s="39"/>
    </row>
    <row r="58" spans="42:61" x14ac:dyDescent="0.25">
      <c r="AP58" s="30"/>
      <c r="AQ58" s="30"/>
      <c r="AR58" s="30"/>
      <c r="AS58" s="31"/>
      <c r="AT58" s="31"/>
      <c r="AU58" s="30"/>
      <c r="AV58" s="30"/>
      <c r="AW58" s="30"/>
      <c r="AX58" s="31"/>
      <c r="AY58" s="31"/>
      <c r="AZ58" s="30"/>
      <c r="BA58" s="30"/>
      <c r="BB58" s="30"/>
      <c r="BC58" s="31"/>
      <c r="BD58" s="31"/>
      <c r="BE58" s="30"/>
      <c r="BF58" s="30"/>
      <c r="BG58" s="30"/>
      <c r="BH58" s="31"/>
      <c r="BI58" s="31"/>
    </row>
    <row r="59" spans="42:61" x14ac:dyDescent="0.25">
      <c r="AP59" s="30"/>
      <c r="AQ59" s="30"/>
      <c r="AR59" s="30"/>
      <c r="AS59" s="31"/>
      <c r="AT59" s="39"/>
      <c r="AU59" s="30"/>
      <c r="AV59" s="30"/>
      <c r="AW59" s="30"/>
      <c r="AX59" s="31"/>
      <c r="AY59" s="39"/>
      <c r="AZ59" s="30"/>
      <c r="BA59" s="30"/>
      <c r="BB59" s="30"/>
      <c r="BC59" s="31"/>
      <c r="BD59" s="39"/>
      <c r="BE59" s="30" t="s">
        <v>20</v>
      </c>
      <c r="BF59" s="30"/>
      <c r="BG59" s="30"/>
      <c r="BH59" s="31"/>
      <c r="BI59" s="39"/>
    </row>
    <row r="60" spans="42:61" x14ac:dyDescent="0.25">
      <c r="AP60" s="30"/>
      <c r="AQ60" s="30"/>
      <c r="AR60" s="30"/>
      <c r="AS60" s="31"/>
      <c r="AT60" s="39"/>
      <c r="AU60" s="30"/>
      <c r="AV60" s="30"/>
      <c r="AW60" s="30"/>
      <c r="AX60" s="31"/>
      <c r="AY60" s="39"/>
      <c r="AZ60" s="30"/>
      <c r="BA60" s="30"/>
      <c r="BB60" s="30"/>
      <c r="BC60" s="31"/>
      <c r="BD60" s="39"/>
      <c r="BE60" s="30" t="s">
        <v>23</v>
      </c>
      <c r="BF60" s="30"/>
      <c r="BG60" s="30"/>
      <c r="BH60" s="31"/>
      <c r="BI60" s="39"/>
    </row>
    <row r="61" spans="42:61" x14ac:dyDescent="0.25">
      <c r="AP61" s="31"/>
      <c r="AQ61" s="30"/>
      <c r="AR61" s="30"/>
      <c r="AS61" s="31"/>
      <c r="AT61" s="39"/>
      <c r="AU61" s="31"/>
      <c r="AV61" s="30"/>
      <c r="AW61" s="30"/>
      <c r="AX61" s="31"/>
      <c r="AY61" s="39"/>
      <c r="AZ61" s="31"/>
      <c r="BA61" s="30"/>
      <c r="BB61" s="30"/>
      <c r="BC61" s="31"/>
      <c r="BD61" s="39"/>
      <c r="BE61" s="31">
        <v>0.2</v>
      </c>
      <c r="BF61" s="30"/>
      <c r="BG61" s="30"/>
      <c r="BH61" s="31"/>
      <c r="BI61" s="39"/>
    </row>
    <row r="62" spans="42:61" x14ac:dyDescent="0.25">
      <c r="AP62" s="31"/>
      <c r="AQ62" s="30"/>
      <c r="AR62" s="30"/>
      <c r="AS62" s="31"/>
      <c r="AT62" s="39"/>
      <c r="AU62" s="31"/>
      <c r="AV62" s="30"/>
      <c r="AW62" s="30"/>
      <c r="AX62" s="31"/>
      <c r="AY62" s="39"/>
      <c r="AZ62" s="31"/>
      <c r="BA62" s="30"/>
      <c r="BB62" s="30"/>
      <c r="BC62" s="31"/>
      <c r="BD62" s="39"/>
      <c r="BE62" s="31">
        <v>0.2</v>
      </c>
      <c r="BF62" s="30"/>
      <c r="BG62" s="30"/>
      <c r="BH62" s="31"/>
      <c r="BI62" s="39"/>
    </row>
    <row r="63" spans="42:61" x14ac:dyDescent="0.25">
      <c r="AP63" s="31"/>
      <c r="AQ63" s="30"/>
      <c r="AR63" s="30"/>
      <c r="AS63" s="31"/>
      <c r="AT63" s="39"/>
      <c r="AU63" s="31"/>
      <c r="AV63" s="30"/>
      <c r="AW63" s="30"/>
      <c r="AX63" s="31"/>
      <c r="AY63" s="39"/>
      <c r="AZ63" s="31"/>
      <c r="BA63" s="30"/>
      <c r="BB63" s="30"/>
      <c r="BC63" s="31"/>
      <c r="BD63" s="39"/>
      <c r="BE63" s="31">
        <v>0.2</v>
      </c>
      <c r="BF63" s="30"/>
      <c r="BG63" s="30"/>
      <c r="BH63" s="31"/>
      <c r="BI63" s="39"/>
    </row>
    <row r="64" spans="42:61" x14ac:dyDescent="0.25">
      <c r="AP64" s="31"/>
      <c r="AQ64" s="30"/>
      <c r="AR64" s="30"/>
      <c r="AS64" s="31"/>
      <c r="AT64" s="39"/>
      <c r="AU64" s="31"/>
      <c r="AV64" s="30"/>
      <c r="AW64" s="30"/>
      <c r="AX64" s="31"/>
      <c r="AY64" s="39"/>
      <c r="AZ64" s="31"/>
      <c r="BA64" s="30"/>
      <c r="BB64" s="30"/>
      <c r="BC64" s="31"/>
      <c r="BD64" s="39"/>
      <c r="BE64" s="31">
        <v>0.2</v>
      </c>
      <c r="BF64" s="30"/>
      <c r="BG64" s="30"/>
      <c r="BH64" s="31"/>
      <c r="BI64" s="39"/>
    </row>
  </sheetData>
  <sheetProtection sheet="1" objects="1" scenarios="1"/>
  <mergeCells count="396">
    <mergeCell ref="CV1:CZ1"/>
    <mergeCell ref="DA1:DE1"/>
    <mergeCell ref="CD1:CI1"/>
    <mergeCell ref="CJ1:CO1"/>
    <mergeCell ref="CP1:CU1"/>
    <mergeCell ref="BY1:CC1"/>
    <mergeCell ref="CX2:CZ2"/>
    <mergeCell ref="DA2:DB2"/>
    <mergeCell ref="DC2:DE2"/>
    <mergeCell ref="CG2:CI2"/>
    <mergeCell ref="CD2:CF2"/>
    <mergeCell ref="CM2:CO2"/>
    <mergeCell ref="CJ2:CL2"/>
    <mergeCell ref="BY2:BZ2"/>
    <mergeCell ref="CA2:CC2"/>
    <mergeCell ref="B2:C2"/>
    <mergeCell ref="D2:F2"/>
    <mergeCell ref="G2:H2"/>
    <mergeCell ref="I2:K2"/>
    <mergeCell ref="L2:M2"/>
    <mergeCell ref="N2:P2"/>
    <mergeCell ref="BJ1:BN1"/>
    <mergeCell ref="BO1:BS1"/>
    <mergeCell ref="BT1:BX1"/>
    <mergeCell ref="AP1:AT1"/>
    <mergeCell ref="AU1:AY1"/>
    <mergeCell ref="AZ1:BD1"/>
    <mergeCell ref="BE1:BI1"/>
    <mergeCell ref="B1:F1"/>
    <mergeCell ref="G1:K1"/>
    <mergeCell ref="L1:P1"/>
    <mergeCell ref="Q1:U1"/>
    <mergeCell ref="V1:Z1"/>
    <mergeCell ref="BJ2:BK2"/>
    <mergeCell ref="BL2:BN2"/>
    <mergeCell ref="BO2:BP2"/>
    <mergeCell ref="BQ2:BS2"/>
    <mergeCell ref="BT2:BU2"/>
    <mergeCell ref="BV2:BX2"/>
    <mergeCell ref="B3:F3"/>
    <mergeCell ref="G3:K3"/>
    <mergeCell ref="L3:M3"/>
    <mergeCell ref="N3:P3"/>
    <mergeCell ref="Q3:R3"/>
    <mergeCell ref="S3:U3"/>
    <mergeCell ref="AF3:AG3"/>
    <mergeCell ref="CV2:CW2"/>
    <mergeCell ref="BE2:BG2"/>
    <mergeCell ref="BH2:BI2"/>
    <mergeCell ref="AU2:AV2"/>
    <mergeCell ref="AW2:AY2"/>
    <mergeCell ref="Q2:R2"/>
    <mergeCell ref="S2:U2"/>
    <mergeCell ref="V2:W2"/>
    <mergeCell ref="X2:Z2"/>
    <mergeCell ref="AF2:AG2"/>
    <mergeCell ref="AH2:AJ2"/>
    <mergeCell ref="AA2:AB2"/>
    <mergeCell ref="AC2:AE2"/>
    <mergeCell ref="V3:W3"/>
    <mergeCell ref="X3:Z3"/>
    <mergeCell ref="AP2:AQ2"/>
    <mergeCell ref="AR2:AT2"/>
    <mergeCell ref="DA3:DB3"/>
    <mergeCell ref="DC3:DE3"/>
    <mergeCell ref="BO3:BS3"/>
    <mergeCell ref="BT3:BU3"/>
    <mergeCell ref="BV3:BX3"/>
    <mergeCell ref="CD3:CI3"/>
    <mergeCell ref="CJ3:CO3"/>
    <mergeCell ref="BG3:BI3"/>
    <mergeCell ref="BJ3:BN3"/>
    <mergeCell ref="BY3:BZ3"/>
    <mergeCell ref="CA3:CC3"/>
    <mergeCell ref="DC5:DE5"/>
    <mergeCell ref="CV5:CW5"/>
    <mergeCell ref="B4:F4"/>
    <mergeCell ref="G4:K4"/>
    <mergeCell ref="L4:M4"/>
    <mergeCell ref="N4:P4"/>
    <mergeCell ref="Q4:R4"/>
    <mergeCell ref="S4:U4"/>
    <mergeCell ref="V4:W4"/>
    <mergeCell ref="X4:Z4"/>
    <mergeCell ref="AF4:AG4"/>
    <mergeCell ref="DC4:DE4"/>
    <mergeCell ref="BT4:BU4"/>
    <mergeCell ref="BV4:BX4"/>
    <mergeCell ref="CD4:CI4"/>
    <mergeCell ref="CJ4:CO4"/>
    <mergeCell ref="BO4:BP4"/>
    <mergeCell ref="BQ4:BS4"/>
    <mergeCell ref="BG4:BI4"/>
    <mergeCell ref="BJ4:BN4"/>
    <mergeCell ref="AM5:AO5"/>
    <mergeCell ref="AR5:AT5"/>
    <mergeCell ref="AU5:AV5"/>
    <mergeCell ref="V5:W5"/>
    <mergeCell ref="V6:W6"/>
    <mergeCell ref="X6:Z6"/>
    <mergeCell ref="I5:K5"/>
    <mergeCell ref="L5:M5"/>
    <mergeCell ref="N5:P5"/>
    <mergeCell ref="Q5:R5"/>
    <mergeCell ref="CV4:CW4"/>
    <mergeCell ref="CX4:CZ4"/>
    <mergeCell ref="DA4:DB4"/>
    <mergeCell ref="AH4:AJ4"/>
    <mergeCell ref="AU4:AY4"/>
    <mergeCell ref="AK4:AL4"/>
    <mergeCell ref="AM4:AO4"/>
    <mergeCell ref="BE4:BF4"/>
    <mergeCell ref="DA5:DB5"/>
    <mergeCell ref="CX5:CZ5"/>
    <mergeCell ref="BB5:BD5"/>
    <mergeCell ref="BE5:BF5"/>
    <mergeCell ref="BL5:BN5"/>
    <mergeCell ref="BG5:BI5"/>
    <mergeCell ref="AZ5:BA5"/>
    <mergeCell ref="AF5:AG5"/>
    <mergeCell ref="AH5:AJ5"/>
    <mergeCell ref="AK5:AL5"/>
    <mergeCell ref="B6:C6"/>
    <mergeCell ref="D6:F6"/>
    <mergeCell ref="G6:H6"/>
    <mergeCell ref="I6:K6"/>
    <mergeCell ref="L6:M6"/>
    <mergeCell ref="N6:P6"/>
    <mergeCell ref="Q6:R6"/>
    <mergeCell ref="S6:U6"/>
    <mergeCell ref="B5:C5"/>
    <mergeCell ref="D5:F5"/>
    <mergeCell ref="G5:H5"/>
    <mergeCell ref="S5:U5"/>
    <mergeCell ref="X5:Z5"/>
    <mergeCell ref="CG5:CI5"/>
    <mergeCell ref="CD5:CF5"/>
    <mergeCell ref="CM5:CO5"/>
    <mergeCell ref="CJ5:CL5"/>
    <mergeCell ref="BO5:BS5"/>
    <mergeCell ref="BT5:BU5"/>
    <mergeCell ref="BV5:BX5"/>
    <mergeCell ref="BY5:BZ5"/>
    <mergeCell ref="AP5:AQ5"/>
    <mergeCell ref="DC6:DE6"/>
    <mergeCell ref="B7:C7"/>
    <mergeCell ref="D7:F7"/>
    <mergeCell ref="G7:H7"/>
    <mergeCell ref="I7:K7"/>
    <mergeCell ref="L7:M7"/>
    <mergeCell ref="CV6:CW6"/>
    <mergeCell ref="CX6:CZ6"/>
    <mergeCell ref="DA6:DB6"/>
    <mergeCell ref="CM6:CO6"/>
    <mergeCell ref="CJ6:CL6"/>
    <mergeCell ref="BO6:BS6"/>
    <mergeCell ref="BT6:BU6"/>
    <mergeCell ref="BV6:BX6"/>
    <mergeCell ref="CG6:CI6"/>
    <mergeCell ref="CD6:CF6"/>
    <mergeCell ref="BG6:BI6"/>
    <mergeCell ref="BJ6:BN6"/>
    <mergeCell ref="AF6:AG6"/>
    <mergeCell ref="AH6:AJ6"/>
    <mergeCell ref="AK6:AL6"/>
    <mergeCell ref="AM6:AO6"/>
    <mergeCell ref="AR6:AT6"/>
    <mergeCell ref="AU6:AV6"/>
    <mergeCell ref="DA7:DB7"/>
    <mergeCell ref="DC7:DE7"/>
    <mergeCell ref="BV7:BX7"/>
    <mergeCell ref="CD7:CI7"/>
    <mergeCell ref="CJ7:CO7"/>
    <mergeCell ref="BG7:BI7"/>
    <mergeCell ref="BJ7:BN7"/>
    <mergeCell ref="BO7:BS7"/>
    <mergeCell ref="BT7:BU7"/>
    <mergeCell ref="B8:F8"/>
    <mergeCell ref="G8:K8"/>
    <mergeCell ref="L8:M8"/>
    <mergeCell ref="N8:P8"/>
    <mergeCell ref="Q8:R8"/>
    <mergeCell ref="S8:U8"/>
    <mergeCell ref="V8:Z8"/>
    <mergeCell ref="CV7:CW7"/>
    <mergeCell ref="CX7:CZ7"/>
    <mergeCell ref="AP7:AQ7"/>
    <mergeCell ref="AR7:AT7"/>
    <mergeCell ref="AU7:AV7"/>
    <mergeCell ref="N7:P7"/>
    <mergeCell ref="Q7:R7"/>
    <mergeCell ref="S7:U7"/>
    <mergeCell ref="AF7:AG7"/>
    <mergeCell ref="AH7:AJ7"/>
    <mergeCell ref="V7:W7"/>
    <mergeCell ref="X7:Z7"/>
    <mergeCell ref="DA8:DE8"/>
    <mergeCell ref="BO8:BS8"/>
    <mergeCell ref="BT8:BU8"/>
    <mergeCell ref="BV8:BX8"/>
    <mergeCell ref="CD8:CI8"/>
    <mergeCell ref="CJ8:CO8"/>
    <mergeCell ref="BJ8:BN8"/>
    <mergeCell ref="AF8:AG8"/>
    <mergeCell ref="AH8:AJ8"/>
    <mergeCell ref="AU8:AY8"/>
    <mergeCell ref="AZ8:BD8"/>
    <mergeCell ref="AP8:AQ8"/>
    <mergeCell ref="AR8:AT8"/>
    <mergeCell ref="BY8:BZ8"/>
    <mergeCell ref="CA8:CC8"/>
    <mergeCell ref="DA9:DE9"/>
    <mergeCell ref="B10:F10"/>
    <mergeCell ref="G10:K10"/>
    <mergeCell ref="L10:P10"/>
    <mergeCell ref="Q10:U10"/>
    <mergeCell ref="V10:Z10"/>
    <mergeCell ref="AF10:AJ10"/>
    <mergeCell ref="BJ9:BN9"/>
    <mergeCell ref="BO9:BS9"/>
    <mergeCell ref="BT9:BX9"/>
    <mergeCell ref="CD9:CI9"/>
    <mergeCell ref="CJ9:CO9"/>
    <mergeCell ref="CP9:CU9"/>
    <mergeCell ref="BY9:CC9"/>
    <mergeCell ref="AP9:AT9"/>
    <mergeCell ref="AU9:AY9"/>
    <mergeCell ref="AZ9:BD9"/>
    <mergeCell ref="BE9:BI9"/>
    <mergeCell ref="B9:F9"/>
    <mergeCell ref="G9:K9"/>
    <mergeCell ref="L9:P9"/>
    <mergeCell ref="Q9:U9"/>
    <mergeCell ref="V9:Z9"/>
    <mergeCell ref="AF9:AJ9"/>
    <mergeCell ref="DA10:DE10"/>
    <mergeCell ref="B11:F11"/>
    <mergeCell ref="G11:K11"/>
    <mergeCell ref="L11:P11"/>
    <mergeCell ref="Q11:U11"/>
    <mergeCell ref="V11:Z11"/>
    <mergeCell ref="AF11:AJ11"/>
    <mergeCell ref="BJ10:BN10"/>
    <mergeCell ref="BO10:BS10"/>
    <mergeCell ref="BT10:BX10"/>
    <mergeCell ref="CD10:CI10"/>
    <mergeCell ref="CJ10:CO10"/>
    <mergeCell ref="CP10:CU10"/>
    <mergeCell ref="BY10:CC10"/>
    <mergeCell ref="AP10:AT10"/>
    <mergeCell ref="AU10:AY10"/>
    <mergeCell ref="AZ10:BD10"/>
    <mergeCell ref="BE10:BI10"/>
    <mergeCell ref="DA11:DE11"/>
    <mergeCell ref="CD11:CI11"/>
    <mergeCell ref="CJ11:CO11"/>
    <mergeCell ref="CP11:CU11"/>
    <mergeCell ref="BY11:CC11"/>
    <mergeCell ref="Q12:U12"/>
    <mergeCell ref="V12:Z12"/>
    <mergeCell ref="AF12:AJ12"/>
    <mergeCell ref="BJ11:BN11"/>
    <mergeCell ref="BO11:BS11"/>
    <mergeCell ref="BT11:BX11"/>
    <mergeCell ref="AP11:AT11"/>
    <mergeCell ref="AU11:AY11"/>
    <mergeCell ref="AZ11:BD11"/>
    <mergeCell ref="BE11:BI11"/>
    <mergeCell ref="DA20:DE20"/>
    <mergeCell ref="BY20:CC20"/>
    <mergeCell ref="CV12:CZ12"/>
    <mergeCell ref="DA12:DE12"/>
    <mergeCell ref="B20:F20"/>
    <mergeCell ref="G20:K20"/>
    <mergeCell ref="L20:P20"/>
    <mergeCell ref="Q20:U20"/>
    <mergeCell ref="V20:Z20"/>
    <mergeCell ref="AP20:AT20"/>
    <mergeCell ref="BJ12:BN12"/>
    <mergeCell ref="BO12:BS12"/>
    <mergeCell ref="BT12:BX12"/>
    <mergeCell ref="CD12:CI12"/>
    <mergeCell ref="CJ12:CO12"/>
    <mergeCell ref="CP12:CU12"/>
    <mergeCell ref="BY12:CC12"/>
    <mergeCell ref="AP12:AT12"/>
    <mergeCell ref="AU12:AY12"/>
    <mergeCell ref="AZ12:BD12"/>
    <mergeCell ref="BE12:BI12"/>
    <mergeCell ref="B12:F12"/>
    <mergeCell ref="G12:K12"/>
    <mergeCell ref="L12:P12"/>
    <mergeCell ref="DA21:DE21"/>
    <mergeCell ref="AP22:AT22"/>
    <mergeCell ref="BY21:CC21"/>
    <mergeCell ref="BJ21:BN21"/>
    <mergeCell ref="BO21:BS21"/>
    <mergeCell ref="BT21:BX21"/>
    <mergeCell ref="CD21:CI21"/>
    <mergeCell ref="CJ21:CO21"/>
    <mergeCell ref="CP21:CU21"/>
    <mergeCell ref="AP21:AT21"/>
    <mergeCell ref="AU21:AY21"/>
    <mergeCell ref="AZ21:BD21"/>
    <mergeCell ref="BE21:BI21"/>
    <mergeCell ref="CV21:CZ21"/>
    <mergeCell ref="V21:Z21"/>
    <mergeCell ref="AF21:AJ21"/>
    <mergeCell ref="AU20:AY20"/>
    <mergeCell ref="BJ20:BN20"/>
    <mergeCell ref="BO20:BS20"/>
    <mergeCell ref="BT20:BX20"/>
    <mergeCell ref="CV20:CZ20"/>
    <mergeCell ref="CV11:CZ11"/>
    <mergeCell ref="CV10:CZ10"/>
    <mergeCell ref="AA20:AE20"/>
    <mergeCell ref="AA21:AE21"/>
    <mergeCell ref="AK21:AO21"/>
    <mergeCell ref="AZ20:BD20"/>
    <mergeCell ref="BE20:BI20"/>
    <mergeCell ref="CV9:CZ9"/>
    <mergeCell ref="CV8:CZ8"/>
    <mergeCell ref="CP8:CU8"/>
    <mergeCell ref="CV3:CZ3"/>
    <mergeCell ref="AH3:AJ3"/>
    <mergeCell ref="AU3:AY3"/>
    <mergeCell ref="AA10:AE10"/>
    <mergeCell ref="AA11:AE11"/>
    <mergeCell ref="AA12:AE12"/>
    <mergeCell ref="AA8:AE8"/>
    <mergeCell ref="AA9:AE9"/>
    <mergeCell ref="AK11:AO11"/>
    <mergeCell ref="AK12:AO12"/>
    <mergeCell ref="AP3:AT3"/>
    <mergeCell ref="AP4:AT4"/>
    <mergeCell ref="AW5:AY5"/>
    <mergeCell ref="AW6:AY6"/>
    <mergeCell ref="AW7:AY7"/>
    <mergeCell ref="BJ5:BK5"/>
    <mergeCell ref="CA5:CC5"/>
    <mergeCell ref="BY6:BZ6"/>
    <mergeCell ref="CA6:CC6"/>
    <mergeCell ref="BY7:BZ7"/>
    <mergeCell ref="CA7:CC7"/>
    <mergeCell ref="AK1:AO1"/>
    <mergeCell ref="AK2:AL2"/>
    <mergeCell ref="AM2:AO2"/>
    <mergeCell ref="AK3:AL3"/>
    <mergeCell ref="AM3:AO3"/>
    <mergeCell ref="AA6:AB6"/>
    <mergeCell ref="AC6:AE6"/>
    <mergeCell ref="AA7:AB7"/>
    <mergeCell ref="AC7:AE7"/>
    <mergeCell ref="AA3:AB3"/>
    <mergeCell ref="AC3:AE3"/>
    <mergeCell ref="AA4:AB4"/>
    <mergeCell ref="AC4:AE4"/>
    <mergeCell ref="AA5:AB5"/>
    <mergeCell ref="AC5:AE5"/>
    <mergeCell ref="AF1:AJ1"/>
    <mergeCell ref="AA1:AE1"/>
    <mergeCell ref="AP6:AQ6"/>
    <mergeCell ref="AK7:AL7"/>
    <mergeCell ref="AM7:AO7"/>
    <mergeCell ref="AK8:AL8"/>
    <mergeCell ref="AM8:AO8"/>
    <mergeCell ref="AK9:AO9"/>
    <mergeCell ref="AK10:AO10"/>
    <mergeCell ref="AZ2:BA2"/>
    <mergeCell ref="BB2:BD2"/>
    <mergeCell ref="AZ3:BA3"/>
    <mergeCell ref="BB3:BD3"/>
    <mergeCell ref="AZ4:BA4"/>
    <mergeCell ref="BB4:BD4"/>
    <mergeCell ref="BE6:BF6"/>
    <mergeCell ref="BE7:BF7"/>
    <mergeCell ref="BE8:BI8"/>
    <mergeCell ref="AZ6:BA6"/>
    <mergeCell ref="AZ7:BA7"/>
    <mergeCell ref="BB7:BD7"/>
    <mergeCell ref="BB6:BD6"/>
    <mergeCell ref="BE3:BF3"/>
    <mergeCell ref="BY4:BZ4"/>
    <mergeCell ref="CA4:CC4"/>
    <mergeCell ref="CS5:CU5"/>
    <mergeCell ref="CP5:CR5"/>
    <mergeCell ref="CS6:CU6"/>
    <mergeCell ref="CP6:CR6"/>
    <mergeCell ref="CS7:CU7"/>
    <mergeCell ref="CP7:CR7"/>
    <mergeCell ref="CS2:CU2"/>
    <mergeCell ref="CP2:CR2"/>
    <mergeCell ref="CS3:CU3"/>
    <mergeCell ref="CP3:CR3"/>
    <mergeCell ref="CS4:CU4"/>
    <mergeCell ref="CP4:CR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E8F4E3-70CC-47BF-8AD5-AE5A947C6EE1}">
  <dimension ref="A1:DM64"/>
  <sheetViews>
    <sheetView zoomScaleNormal="100" workbookViewId="0">
      <pane xSplit="1" topLeftCell="B1" activePane="topRight" state="frozen"/>
      <selection pane="topRight" activeCell="BT29" sqref="BT29"/>
    </sheetView>
  </sheetViews>
  <sheetFormatPr defaultRowHeight="15" x14ac:dyDescent="0.25"/>
  <cols>
    <col min="1" max="1" width="31.85546875" bestFit="1" customWidth="1"/>
    <col min="2" max="3" width="9.5703125" bestFit="1" customWidth="1"/>
    <col min="4" max="4" width="7.85546875" bestFit="1" customWidth="1"/>
    <col min="5" max="5" width="10" bestFit="1" customWidth="1"/>
    <col min="6" max="6" width="12.28515625" bestFit="1" customWidth="1"/>
    <col min="7" max="7" width="9.5703125" bestFit="1" customWidth="1"/>
    <col min="8" max="8" width="12.42578125" customWidth="1"/>
    <col min="9" max="9" width="7.85546875" bestFit="1" customWidth="1"/>
    <col min="10" max="10" width="10" bestFit="1" customWidth="1"/>
    <col min="11" max="11" width="12.28515625" bestFit="1" customWidth="1"/>
    <col min="12" max="13" width="9.5703125" bestFit="1" customWidth="1"/>
    <col min="14" max="14" width="7.85546875" bestFit="1" customWidth="1"/>
    <col min="15" max="15" width="10" bestFit="1" customWidth="1"/>
    <col min="16" max="16" width="12.28515625" bestFit="1" customWidth="1"/>
    <col min="17" max="18" width="9.5703125" bestFit="1" customWidth="1"/>
    <col min="19" max="19" width="7.85546875" bestFit="1" customWidth="1"/>
    <col min="20" max="20" width="10" bestFit="1" customWidth="1"/>
    <col min="21" max="21" width="12.28515625" bestFit="1" customWidth="1"/>
    <col min="22" max="23" width="9.5703125" customWidth="1"/>
    <col min="24" max="24" width="5.85546875" customWidth="1"/>
    <col min="25" max="25" width="10" customWidth="1"/>
    <col min="26" max="26" width="12.28515625" customWidth="1"/>
    <col min="27" max="28" width="9.5703125" customWidth="1"/>
    <col min="29" max="29" width="5.85546875" customWidth="1"/>
    <col min="30" max="30" width="10" customWidth="1"/>
    <col min="31" max="31" width="12.28515625" customWidth="1"/>
    <col min="32" max="33" width="9.5703125" customWidth="1"/>
    <col min="34" max="34" width="9.28515625" customWidth="1"/>
    <col min="35" max="35" width="13.85546875" customWidth="1"/>
    <col min="36" max="36" width="10" customWidth="1"/>
    <col min="37" max="37" width="12.28515625" customWidth="1"/>
    <col min="38" max="39" width="9.5703125" customWidth="1"/>
    <col min="40" max="40" width="9.28515625" customWidth="1"/>
    <col min="41" max="41" width="13.85546875" customWidth="1"/>
    <col min="42" max="42" width="10" customWidth="1"/>
    <col min="43" max="43" width="12.28515625" customWidth="1"/>
    <col min="44" max="45" width="9.5703125" customWidth="1"/>
    <col min="46" max="46" width="9.28515625" customWidth="1"/>
    <col min="47" max="47" width="13.85546875" customWidth="1"/>
    <col min="48" max="48" width="10" customWidth="1"/>
    <col min="49" max="49" width="12.28515625" customWidth="1"/>
    <col min="50" max="50" width="12.140625" customWidth="1"/>
    <col min="51" max="51" width="9.5703125" customWidth="1"/>
    <col min="52" max="52" width="9.28515625" customWidth="1"/>
    <col min="53" max="53" width="13.85546875" customWidth="1"/>
    <col min="54" max="54" width="10" customWidth="1"/>
    <col min="55" max="55" width="12.28515625" customWidth="1"/>
    <col min="56" max="57" width="9.5703125" customWidth="1"/>
    <col min="58" max="58" width="9.28515625" customWidth="1"/>
    <col min="59" max="59" width="13.85546875" customWidth="1"/>
    <col min="60" max="60" width="10" customWidth="1"/>
    <col min="61" max="61" width="12.28515625" customWidth="1"/>
    <col min="62" max="63" width="9.5703125" customWidth="1"/>
    <col min="64" max="64" width="9.28515625" customWidth="1"/>
    <col min="65" max="65" width="13.85546875" customWidth="1"/>
    <col min="66" max="66" width="10" customWidth="1"/>
    <col min="67" max="67" width="12.28515625" customWidth="1"/>
    <col min="68" max="69" width="9.5703125" customWidth="1"/>
    <col min="70" max="70" width="6.85546875" customWidth="1"/>
    <col min="71" max="71" width="10" customWidth="1"/>
    <col min="72" max="72" width="12.28515625" customWidth="1"/>
    <col min="73" max="74" width="7.85546875" customWidth="1"/>
    <col min="75" max="75" width="5.85546875" customWidth="1"/>
    <col min="76" max="76" width="10" customWidth="1"/>
    <col min="77" max="77" width="12.28515625" customWidth="1"/>
    <col min="78" max="79" width="9.5703125" customWidth="1"/>
    <col min="80" max="80" width="6.85546875" customWidth="1"/>
    <col min="81" max="81" width="10" customWidth="1"/>
    <col min="82" max="82" width="12.28515625" customWidth="1"/>
    <col min="83" max="83" width="12.7109375" customWidth="1"/>
    <col min="84" max="84" width="9.5703125" customWidth="1"/>
    <col min="85" max="85" width="7.85546875" customWidth="1"/>
    <col min="86" max="86" width="10" customWidth="1"/>
    <col min="87" max="87" width="12.7109375" customWidth="1"/>
    <col min="88" max="89" width="9.5703125" customWidth="1"/>
    <col min="90" max="90" width="7.85546875" customWidth="1"/>
    <col min="91" max="91" width="10" customWidth="1"/>
    <col min="92" max="92" width="12.7109375" customWidth="1"/>
    <col min="93" max="94" width="9.5703125" customWidth="1"/>
    <col min="95" max="95" width="7.85546875" customWidth="1"/>
    <col min="96" max="96" width="10" customWidth="1"/>
    <col min="97" max="97" width="12.7109375" customWidth="1"/>
    <col min="98" max="100" width="9.5703125" customWidth="1"/>
    <col min="101" max="101" width="10" customWidth="1"/>
    <col min="102" max="102" width="20" customWidth="1"/>
    <col min="103" max="105" width="9.5703125" customWidth="1"/>
    <col min="106" max="106" width="10" customWidth="1"/>
    <col min="107" max="107" width="20" customWidth="1"/>
    <col min="108" max="109" width="9.5703125" customWidth="1"/>
    <col min="110" max="110" width="7.85546875" customWidth="1"/>
    <col min="111" max="111" width="10" customWidth="1"/>
    <col min="112" max="112" width="20" customWidth="1"/>
    <col min="113" max="114" width="9.5703125" customWidth="1"/>
    <col min="115" max="115" width="5.85546875" customWidth="1"/>
    <col min="116" max="116" width="10" customWidth="1"/>
    <col min="117" max="117" width="20" customWidth="1"/>
  </cols>
  <sheetData>
    <row r="1" spans="1:117" ht="35.25" customHeight="1" thickBot="1" x14ac:dyDescent="0.35">
      <c r="A1" s="16" t="s">
        <v>12</v>
      </c>
      <c r="B1" s="271" t="s">
        <v>42</v>
      </c>
      <c r="C1" s="272"/>
      <c r="D1" s="272"/>
      <c r="E1" s="272"/>
      <c r="F1" s="273"/>
      <c r="G1" s="271" t="s">
        <v>43</v>
      </c>
      <c r="H1" s="272"/>
      <c r="I1" s="272"/>
      <c r="J1" s="272"/>
      <c r="K1" s="273"/>
      <c r="L1" s="271" t="s">
        <v>102</v>
      </c>
      <c r="M1" s="272"/>
      <c r="N1" s="272"/>
      <c r="O1" s="272"/>
      <c r="P1" s="273"/>
      <c r="Q1" s="271" t="s">
        <v>103</v>
      </c>
      <c r="R1" s="272"/>
      <c r="S1" s="272"/>
      <c r="T1" s="272"/>
      <c r="U1" s="273"/>
      <c r="V1" s="208" t="s">
        <v>26</v>
      </c>
      <c r="W1" s="209"/>
      <c r="X1" s="209"/>
      <c r="Y1" s="209"/>
      <c r="Z1" s="210"/>
      <c r="AA1" s="196" t="s">
        <v>33</v>
      </c>
      <c r="AB1" s="197"/>
      <c r="AC1" s="197"/>
      <c r="AD1" s="197"/>
      <c r="AE1" s="198"/>
      <c r="AF1" s="271" t="s">
        <v>46</v>
      </c>
      <c r="AG1" s="272"/>
      <c r="AH1" s="272"/>
      <c r="AI1" s="272"/>
      <c r="AJ1" s="272"/>
      <c r="AK1" s="273"/>
      <c r="AL1" s="271" t="s">
        <v>53</v>
      </c>
      <c r="AM1" s="272"/>
      <c r="AN1" s="272"/>
      <c r="AO1" s="272"/>
      <c r="AP1" s="272"/>
      <c r="AQ1" s="273"/>
      <c r="AR1" s="271" t="s">
        <v>56</v>
      </c>
      <c r="AS1" s="272"/>
      <c r="AT1" s="272"/>
      <c r="AU1" s="272"/>
      <c r="AV1" s="272"/>
      <c r="AW1" s="273"/>
      <c r="AX1" s="271" t="s">
        <v>66</v>
      </c>
      <c r="AY1" s="272"/>
      <c r="AZ1" s="272"/>
      <c r="BA1" s="272"/>
      <c r="BB1" s="272"/>
      <c r="BC1" s="273"/>
      <c r="BD1" s="271" t="s">
        <v>60</v>
      </c>
      <c r="BE1" s="272"/>
      <c r="BF1" s="272"/>
      <c r="BG1" s="272"/>
      <c r="BH1" s="272"/>
      <c r="BI1" s="273"/>
      <c r="BJ1" s="271" t="s">
        <v>61</v>
      </c>
      <c r="BK1" s="272"/>
      <c r="BL1" s="272"/>
      <c r="BM1" s="272"/>
      <c r="BN1" s="272"/>
      <c r="BO1" s="273"/>
      <c r="BP1" s="208" t="s">
        <v>67</v>
      </c>
      <c r="BQ1" s="269"/>
      <c r="BR1" s="269"/>
      <c r="BS1" s="269"/>
      <c r="BT1" s="270"/>
      <c r="BU1" s="208" t="s">
        <v>68</v>
      </c>
      <c r="BV1" s="269"/>
      <c r="BW1" s="269"/>
      <c r="BX1" s="269"/>
      <c r="BY1" s="270"/>
      <c r="BZ1" s="208" t="s">
        <v>69</v>
      </c>
      <c r="CA1" s="269"/>
      <c r="CB1" s="269"/>
      <c r="CC1" s="269"/>
      <c r="CD1" s="270"/>
      <c r="CE1" s="271" t="s">
        <v>76</v>
      </c>
      <c r="CF1" s="280"/>
      <c r="CG1" s="280"/>
      <c r="CH1" s="280"/>
      <c r="CI1" s="281"/>
      <c r="CJ1" s="271" t="s">
        <v>77</v>
      </c>
      <c r="CK1" s="280"/>
      <c r="CL1" s="280"/>
      <c r="CM1" s="280"/>
      <c r="CN1" s="281"/>
      <c r="CO1" s="271" t="s">
        <v>78</v>
      </c>
      <c r="CP1" s="280"/>
      <c r="CQ1" s="280"/>
      <c r="CR1" s="280"/>
      <c r="CS1" s="281"/>
      <c r="CT1" s="208" t="s">
        <v>89</v>
      </c>
      <c r="CU1" s="209"/>
      <c r="CV1" s="209"/>
      <c r="CW1" s="209"/>
      <c r="CX1" s="210"/>
      <c r="CY1" s="208" t="s">
        <v>90</v>
      </c>
      <c r="CZ1" s="209"/>
      <c r="DA1" s="209"/>
      <c r="DB1" s="209"/>
      <c r="DC1" s="210"/>
      <c r="DD1" s="293" t="s">
        <v>94</v>
      </c>
      <c r="DE1" s="294"/>
      <c r="DF1" s="294"/>
      <c r="DG1" s="294"/>
      <c r="DH1" s="295"/>
      <c r="DI1" s="293" t="s">
        <v>95</v>
      </c>
      <c r="DJ1" s="294"/>
      <c r="DK1" s="294"/>
      <c r="DL1" s="294"/>
      <c r="DM1" s="295"/>
    </row>
    <row r="2" spans="1:117" x14ac:dyDescent="0.25">
      <c r="A2" s="62" t="s">
        <v>31</v>
      </c>
      <c r="B2" s="179" t="s">
        <v>34</v>
      </c>
      <c r="C2" s="177"/>
      <c r="D2" s="177" t="s">
        <v>35</v>
      </c>
      <c r="E2" s="177"/>
      <c r="F2" s="178"/>
      <c r="G2" s="266" t="s">
        <v>34</v>
      </c>
      <c r="H2" s="267"/>
      <c r="I2" s="177" t="s">
        <v>35</v>
      </c>
      <c r="J2" s="177"/>
      <c r="K2" s="178"/>
      <c r="L2" s="268" t="s">
        <v>34</v>
      </c>
      <c r="M2" s="263"/>
      <c r="N2" s="263" t="s">
        <v>35</v>
      </c>
      <c r="O2" s="263"/>
      <c r="P2" s="264"/>
      <c r="Q2" s="261" t="s">
        <v>34</v>
      </c>
      <c r="R2" s="262"/>
      <c r="S2" s="263" t="s">
        <v>35</v>
      </c>
      <c r="T2" s="263"/>
      <c r="U2" s="264"/>
      <c r="V2" s="265" t="s">
        <v>34</v>
      </c>
      <c r="W2" s="259"/>
      <c r="X2" s="259" t="s">
        <v>35</v>
      </c>
      <c r="Y2" s="259"/>
      <c r="Z2" s="260"/>
      <c r="AA2" s="179" t="s">
        <v>34</v>
      </c>
      <c r="AB2" s="177"/>
      <c r="AC2" s="177" t="s">
        <v>35</v>
      </c>
      <c r="AD2" s="177"/>
      <c r="AE2" s="178"/>
      <c r="AF2" s="259" t="s">
        <v>34</v>
      </c>
      <c r="AG2" s="259"/>
      <c r="AH2" s="259"/>
      <c r="AI2" s="259" t="s">
        <v>35</v>
      </c>
      <c r="AJ2" s="259"/>
      <c r="AK2" s="260"/>
      <c r="AL2" s="259" t="s">
        <v>34</v>
      </c>
      <c r="AM2" s="259"/>
      <c r="AN2" s="259"/>
      <c r="AO2" s="259" t="s">
        <v>35</v>
      </c>
      <c r="AP2" s="259"/>
      <c r="AQ2" s="260"/>
      <c r="AR2" s="259" t="s">
        <v>34</v>
      </c>
      <c r="AS2" s="259"/>
      <c r="AT2" s="259"/>
      <c r="AU2" s="311" t="s">
        <v>35</v>
      </c>
      <c r="AV2" s="311"/>
      <c r="AW2" s="312"/>
      <c r="AX2" s="179" t="s">
        <v>34</v>
      </c>
      <c r="AY2" s="177"/>
      <c r="AZ2" s="258"/>
      <c r="BA2" s="259" t="s">
        <v>35</v>
      </c>
      <c r="BB2" s="259"/>
      <c r="BC2" s="260"/>
      <c r="BD2" s="179" t="s">
        <v>34</v>
      </c>
      <c r="BE2" s="177"/>
      <c r="BF2" s="258"/>
      <c r="BG2" s="259" t="s">
        <v>35</v>
      </c>
      <c r="BH2" s="259"/>
      <c r="BI2" s="260"/>
      <c r="BJ2" s="179" t="s">
        <v>34</v>
      </c>
      <c r="BK2" s="177"/>
      <c r="BL2" s="258"/>
      <c r="BM2" s="259" t="s">
        <v>35</v>
      </c>
      <c r="BN2" s="259"/>
      <c r="BO2" s="260"/>
      <c r="BP2" s="274" t="s">
        <v>34</v>
      </c>
      <c r="BQ2" s="275"/>
      <c r="BR2" s="276" t="s">
        <v>35</v>
      </c>
      <c r="BS2" s="276"/>
      <c r="BT2" s="277"/>
      <c r="BU2" s="266" t="s">
        <v>34</v>
      </c>
      <c r="BV2" s="278"/>
      <c r="BW2" s="177" t="s">
        <v>35</v>
      </c>
      <c r="BX2" s="177"/>
      <c r="BY2" s="178"/>
      <c r="BZ2" s="179" t="s">
        <v>34</v>
      </c>
      <c r="CA2" s="258"/>
      <c r="CB2" s="267" t="s">
        <v>35</v>
      </c>
      <c r="CC2" s="267"/>
      <c r="CD2" s="279"/>
      <c r="CE2" s="274" t="s">
        <v>34</v>
      </c>
      <c r="CF2" s="275"/>
      <c r="CG2" s="276" t="s">
        <v>35</v>
      </c>
      <c r="CH2" s="276"/>
      <c r="CI2" s="277"/>
      <c r="CJ2" s="274" t="s">
        <v>34</v>
      </c>
      <c r="CK2" s="275"/>
      <c r="CL2" s="276" t="s">
        <v>35</v>
      </c>
      <c r="CM2" s="276"/>
      <c r="CN2" s="277"/>
      <c r="CO2" s="179" t="s">
        <v>34</v>
      </c>
      <c r="CP2" s="258"/>
      <c r="CQ2" s="177" t="s">
        <v>35</v>
      </c>
      <c r="CR2" s="177"/>
      <c r="CS2" s="178"/>
      <c r="CT2" s="179" t="s">
        <v>34</v>
      </c>
      <c r="CU2" s="258"/>
      <c r="CV2" s="259" t="s">
        <v>35</v>
      </c>
      <c r="CW2" s="259"/>
      <c r="CX2" s="260"/>
      <c r="CY2" s="179" t="s">
        <v>34</v>
      </c>
      <c r="CZ2" s="258"/>
      <c r="DA2" s="177" t="s">
        <v>35</v>
      </c>
      <c r="DB2" s="177"/>
      <c r="DC2" s="178"/>
      <c r="DD2" s="301" t="s">
        <v>34</v>
      </c>
      <c r="DE2" s="296"/>
      <c r="DF2" s="296" t="s">
        <v>35</v>
      </c>
      <c r="DG2" s="296"/>
      <c r="DH2" s="297"/>
      <c r="DI2" s="296" t="s">
        <v>34</v>
      </c>
      <c r="DJ2" s="296"/>
      <c r="DK2" s="296" t="s">
        <v>35</v>
      </c>
      <c r="DL2" s="296"/>
      <c r="DM2" s="297"/>
    </row>
    <row r="3" spans="1:117" x14ac:dyDescent="0.25">
      <c r="A3" s="63" t="s">
        <v>16</v>
      </c>
      <c r="B3" s="180" t="s">
        <v>96</v>
      </c>
      <c r="C3" s="169"/>
      <c r="D3" s="169"/>
      <c r="E3" s="169"/>
      <c r="F3" s="170"/>
      <c r="G3" s="254" t="s">
        <v>71</v>
      </c>
      <c r="H3" s="187"/>
      <c r="I3" s="187"/>
      <c r="J3" s="187"/>
      <c r="K3" s="188"/>
      <c r="L3" s="171">
        <v>0</v>
      </c>
      <c r="M3" s="181"/>
      <c r="N3" s="169" t="s">
        <v>86</v>
      </c>
      <c r="O3" s="169"/>
      <c r="P3" s="170"/>
      <c r="Q3" s="254" t="s">
        <v>71</v>
      </c>
      <c r="R3" s="202"/>
      <c r="S3" s="169" t="s">
        <v>86</v>
      </c>
      <c r="T3" s="169"/>
      <c r="U3" s="170"/>
      <c r="V3" s="254" t="s">
        <v>18</v>
      </c>
      <c r="W3" s="187"/>
      <c r="X3" s="187"/>
      <c r="Y3" s="187"/>
      <c r="Z3" s="188"/>
      <c r="AA3" s="185">
        <v>0</v>
      </c>
      <c r="AB3" s="191"/>
      <c r="AC3" s="187" t="s">
        <v>86</v>
      </c>
      <c r="AD3" s="187"/>
      <c r="AE3" s="188"/>
      <c r="AF3" s="238" t="s">
        <v>47</v>
      </c>
      <c r="AG3" s="239"/>
      <c r="AH3" s="285"/>
      <c r="AI3" s="309" t="s">
        <v>48</v>
      </c>
      <c r="AJ3" s="309"/>
      <c r="AK3" s="310"/>
      <c r="AL3" s="180" t="s">
        <v>54</v>
      </c>
      <c r="AM3" s="169"/>
      <c r="AN3" s="169"/>
      <c r="AO3" s="169"/>
      <c r="AP3" s="169"/>
      <c r="AQ3" s="170"/>
      <c r="AR3" s="180" t="s">
        <v>57</v>
      </c>
      <c r="AS3" s="169"/>
      <c r="AT3" s="169"/>
      <c r="AU3" s="169"/>
      <c r="AV3" s="169"/>
      <c r="AW3" s="170"/>
      <c r="AX3" s="180" t="s">
        <v>64</v>
      </c>
      <c r="AY3" s="169"/>
      <c r="AZ3" s="181"/>
      <c r="BA3" s="169" t="s">
        <v>86</v>
      </c>
      <c r="BB3" s="169"/>
      <c r="BC3" s="170"/>
      <c r="BD3" s="180" t="s">
        <v>62</v>
      </c>
      <c r="BE3" s="169"/>
      <c r="BF3" s="181"/>
      <c r="BG3" s="169" t="s">
        <v>36</v>
      </c>
      <c r="BH3" s="169"/>
      <c r="BI3" s="170"/>
      <c r="BJ3" s="180" t="s">
        <v>57</v>
      </c>
      <c r="BK3" s="169"/>
      <c r="BL3" s="181"/>
      <c r="BM3" s="169" t="s">
        <v>86</v>
      </c>
      <c r="BN3" s="169"/>
      <c r="BO3" s="170"/>
      <c r="BP3" s="304" t="s">
        <v>18</v>
      </c>
      <c r="BQ3" s="305"/>
      <c r="BR3" s="305"/>
      <c r="BS3" s="305"/>
      <c r="BT3" s="306"/>
      <c r="BU3" s="238" t="s">
        <v>71</v>
      </c>
      <c r="BV3" s="239"/>
      <c r="BW3" s="239"/>
      <c r="BX3" s="239"/>
      <c r="BY3" s="240"/>
      <c r="BZ3" s="284">
        <v>0</v>
      </c>
      <c r="CA3" s="307"/>
      <c r="CB3" s="239"/>
      <c r="CC3" s="239"/>
      <c r="CD3" s="240"/>
      <c r="CE3" s="235" t="s">
        <v>79</v>
      </c>
      <c r="CF3" s="236"/>
      <c r="CG3" s="236"/>
      <c r="CH3" s="236"/>
      <c r="CI3" s="237"/>
      <c r="CJ3" s="235" t="s">
        <v>81</v>
      </c>
      <c r="CK3" s="236"/>
      <c r="CL3" s="236"/>
      <c r="CM3" s="236"/>
      <c r="CN3" s="237"/>
      <c r="CO3" s="284">
        <v>0</v>
      </c>
      <c r="CP3" s="307"/>
      <c r="CQ3" s="239" t="s">
        <v>86</v>
      </c>
      <c r="CR3" s="239"/>
      <c r="CS3" s="240"/>
      <c r="CT3" s="238" t="s">
        <v>18</v>
      </c>
      <c r="CU3" s="239"/>
      <c r="CV3" s="239"/>
      <c r="CW3" s="239"/>
      <c r="CX3" s="240"/>
      <c r="CY3" s="284">
        <v>0</v>
      </c>
      <c r="CZ3" s="285"/>
      <c r="DA3" s="239" t="s">
        <v>86</v>
      </c>
      <c r="DB3" s="239"/>
      <c r="DC3" s="240"/>
      <c r="DD3" s="285" t="s">
        <v>47</v>
      </c>
      <c r="DE3" s="289"/>
      <c r="DF3" s="289"/>
      <c r="DG3" s="289"/>
      <c r="DH3" s="290"/>
      <c r="DI3" s="284">
        <v>0</v>
      </c>
      <c r="DJ3" s="285"/>
      <c r="DK3" s="286" t="s">
        <v>86</v>
      </c>
      <c r="DL3" s="239"/>
      <c r="DM3" s="240"/>
    </row>
    <row r="4" spans="1:117" ht="15" customHeight="1" x14ac:dyDescent="0.25">
      <c r="A4" s="63" t="s">
        <v>17</v>
      </c>
      <c r="B4" s="241" t="s">
        <v>97</v>
      </c>
      <c r="C4" s="242"/>
      <c r="D4" s="242"/>
      <c r="E4" s="242"/>
      <c r="F4" s="243"/>
      <c r="G4" s="254" t="s">
        <v>98</v>
      </c>
      <c r="H4" s="187"/>
      <c r="I4" s="187"/>
      <c r="J4" s="187"/>
      <c r="K4" s="188"/>
      <c r="L4" s="180" t="s">
        <v>62</v>
      </c>
      <c r="M4" s="181"/>
      <c r="N4" s="169" t="s">
        <v>86</v>
      </c>
      <c r="O4" s="169"/>
      <c r="P4" s="170"/>
      <c r="Q4" s="254" t="s">
        <v>104</v>
      </c>
      <c r="R4" s="202"/>
      <c r="S4" s="169" t="s">
        <v>86</v>
      </c>
      <c r="T4" s="169"/>
      <c r="U4" s="170"/>
      <c r="V4" s="253" t="s">
        <v>37</v>
      </c>
      <c r="W4" s="205"/>
      <c r="X4" s="313" t="s">
        <v>38</v>
      </c>
      <c r="Y4" s="313"/>
      <c r="Z4" s="315"/>
      <c r="AA4" s="253" t="s">
        <v>41</v>
      </c>
      <c r="AB4" s="313"/>
      <c r="AC4" s="187" t="s">
        <v>86</v>
      </c>
      <c r="AD4" s="187"/>
      <c r="AE4" s="188"/>
      <c r="AF4" s="238" t="s">
        <v>49</v>
      </c>
      <c r="AG4" s="239"/>
      <c r="AH4" s="285"/>
      <c r="AI4" s="309" t="s">
        <v>50</v>
      </c>
      <c r="AJ4" s="309"/>
      <c r="AK4" s="310"/>
      <c r="AL4" s="180" t="s">
        <v>55</v>
      </c>
      <c r="AM4" s="169"/>
      <c r="AN4" s="169"/>
      <c r="AO4" s="169"/>
      <c r="AP4" s="169"/>
      <c r="AQ4" s="170"/>
      <c r="AR4" s="180" t="s">
        <v>58</v>
      </c>
      <c r="AS4" s="169"/>
      <c r="AT4" s="169"/>
      <c r="AU4" s="169"/>
      <c r="AV4" s="169"/>
      <c r="AW4" s="170"/>
      <c r="AX4" s="180" t="s">
        <v>57</v>
      </c>
      <c r="AY4" s="169"/>
      <c r="AZ4" s="181"/>
      <c r="BA4" s="169" t="s">
        <v>86</v>
      </c>
      <c r="BB4" s="169"/>
      <c r="BC4" s="170"/>
      <c r="BD4" s="180" t="s">
        <v>65</v>
      </c>
      <c r="BE4" s="169"/>
      <c r="BF4" s="181"/>
      <c r="BG4" s="169" t="s">
        <v>36</v>
      </c>
      <c r="BH4" s="169"/>
      <c r="BI4" s="170"/>
      <c r="BJ4" s="180" t="s">
        <v>58</v>
      </c>
      <c r="BK4" s="169"/>
      <c r="BL4" s="181"/>
      <c r="BM4" s="169" t="s">
        <v>86</v>
      </c>
      <c r="BN4" s="169"/>
      <c r="BO4" s="170"/>
      <c r="BP4" s="235" t="s">
        <v>72</v>
      </c>
      <c r="BQ4" s="236"/>
      <c r="BR4" s="236"/>
      <c r="BS4" s="236"/>
      <c r="BT4" s="237"/>
      <c r="BU4" s="238" t="s">
        <v>58</v>
      </c>
      <c r="BV4" s="239"/>
      <c r="BW4" s="239"/>
      <c r="BX4" s="239"/>
      <c r="BY4" s="240"/>
      <c r="BZ4" s="238" t="s">
        <v>41</v>
      </c>
      <c r="CA4" s="285"/>
      <c r="CB4" s="239" t="s">
        <v>86</v>
      </c>
      <c r="CC4" s="239"/>
      <c r="CD4" s="240"/>
      <c r="CE4" s="238" t="s">
        <v>80</v>
      </c>
      <c r="CF4" s="239"/>
      <c r="CG4" s="239"/>
      <c r="CH4" s="239"/>
      <c r="CI4" s="240"/>
      <c r="CJ4" s="238" t="s">
        <v>82</v>
      </c>
      <c r="CK4" s="239"/>
      <c r="CL4" s="239"/>
      <c r="CM4" s="239"/>
      <c r="CN4" s="240"/>
      <c r="CO4" s="238" t="s">
        <v>41</v>
      </c>
      <c r="CP4" s="285"/>
      <c r="CQ4" s="239" t="s">
        <v>86</v>
      </c>
      <c r="CR4" s="239"/>
      <c r="CS4" s="240"/>
      <c r="CT4" s="238" t="s">
        <v>37</v>
      </c>
      <c r="CU4" s="285"/>
      <c r="CV4" s="239" t="s">
        <v>38</v>
      </c>
      <c r="CW4" s="239"/>
      <c r="CX4" s="240"/>
      <c r="CY4" s="238" t="s">
        <v>62</v>
      </c>
      <c r="CZ4" s="285"/>
      <c r="DA4" s="239" t="s">
        <v>86</v>
      </c>
      <c r="DB4" s="239"/>
      <c r="DC4" s="240"/>
      <c r="DD4" s="285" t="s">
        <v>62</v>
      </c>
      <c r="DE4" s="289"/>
      <c r="DF4" s="289" t="s">
        <v>65</v>
      </c>
      <c r="DG4" s="289"/>
      <c r="DH4" s="290"/>
      <c r="DI4" s="289" t="s">
        <v>64</v>
      </c>
      <c r="DJ4" s="289"/>
      <c r="DK4" s="286" t="s">
        <v>86</v>
      </c>
      <c r="DL4" s="239"/>
      <c r="DM4" s="240"/>
    </row>
    <row r="5" spans="1:117" ht="15" customHeight="1" x14ac:dyDescent="0.25">
      <c r="A5" s="63" t="s">
        <v>15</v>
      </c>
      <c r="B5" s="171">
        <v>20</v>
      </c>
      <c r="C5" s="173"/>
      <c r="D5" s="247">
        <v>0.4</v>
      </c>
      <c r="E5" s="239"/>
      <c r="F5" s="240"/>
      <c r="G5" s="245" t="s">
        <v>99</v>
      </c>
      <c r="H5" s="246"/>
      <c r="I5" s="252">
        <v>0.4</v>
      </c>
      <c r="J5" s="239"/>
      <c r="K5" s="240"/>
      <c r="L5" s="171">
        <v>20</v>
      </c>
      <c r="M5" s="173"/>
      <c r="N5" s="169" t="s">
        <v>86</v>
      </c>
      <c r="O5" s="169"/>
      <c r="P5" s="170"/>
      <c r="Q5" s="245" t="s">
        <v>88</v>
      </c>
      <c r="R5" s="246"/>
      <c r="S5" s="169" t="s">
        <v>86</v>
      </c>
      <c r="T5" s="169"/>
      <c r="U5" s="170"/>
      <c r="V5" s="185">
        <v>20</v>
      </c>
      <c r="W5" s="191"/>
      <c r="X5" s="191"/>
      <c r="Y5" s="191"/>
      <c r="Z5" s="192"/>
      <c r="AA5" s="185">
        <v>10</v>
      </c>
      <c r="AB5" s="191"/>
      <c r="AC5" s="187" t="s">
        <v>86</v>
      </c>
      <c r="AD5" s="187"/>
      <c r="AE5" s="188"/>
      <c r="AF5" s="284">
        <v>15</v>
      </c>
      <c r="AG5" s="239"/>
      <c r="AH5" s="239"/>
      <c r="AI5" s="239"/>
      <c r="AJ5" s="239"/>
      <c r="AK5" s="240"/>
      <c r="AL5" s="171">
        <v>25</v>
      </c>
      <c r="AM5" s="169"/>
      <c r="AN5" s="169"/>
      <c r="AO5" s="169"/>
      <c r="AP5" s="169"/>
      <c r="AQ5" s="170"/>
      <c r="AR5" s="182" t="s">
        <v>59</v>
      </c>
      <c r="AS5" s="169"/>
      <c r="AT5" s="169"/>
      <c r="AU5" s="169"/>
      <c r="AV5" s="169"/>
      <c r="AW5" s="170"/>
      <c r="AX5" s="171">
        <v>15</v>
      </c>
      <c r="AY5" s="172"/>
      <c r="AZ5" s="173"/>
      <c r="BA5" s="169" t="s">
        <v>86</v>
      </c>
      <c r="BB5" s="169"/>
      <c r="BC5" s="170"/>
      <c r="BD5" s="171">
        <v>15</v>
      </c>
      <c r="BE5" s="172"/>
      <c r="BF5" s="173"/>
      <c r="BG5" s="169" t="s">
        <v>36</v>
      </c>
      <c r="BH5" s="169"/>
      <c r="BI5" s="170"/>
      <c r="BJ5" s="182" t="s">
        <v>88</v>
      </c>
      <c r="BK5" s="172"/>
      <c r="BL5" s="173"/>
      <c r="BM5" s="169" t="s">
        <v>86</v>
      </c>
      <c r="BN5" s="169"/>
      <c r="BO5" s="170"/>
      <c r="BP5" s="284">
        <v>20</v>
      </c>
      <c r="BQ5" s="239"/>
      <c r="BR5" s="239"/>
      <c r="BS5" s="239"/>
      <c r="BT5" s="240"/>
      <c r="BU5" s="238" t="s">
        <v>88</v>
      </c>
      <c r="BV5" s="239"/>
      <c r="BW5" s="239"/>
      <c r="BX5" s="239"/>
      <c r="BY5" s="240"/>
      <c r="BZ5" s="284">
        <v>10</v>
      </c>
      <c r="CA5" s="307"/>
      <c r="CB5" s="239" t="s">
        <v>86</v>
      </c>
      <c r="CC5" s="239"/>
      <c r="CD5" s="240"/>
      <c r="CE5" s="284">
        <v>20</v>
      </c>
      <c r="CF5" s="285"/>
      <c r="CG5" s="239" t="s">
        <v>84</v>
      </c>
      <c r="CH5" s="239"/>
      <c r="CI5" s="240"/>
      <c r="CJ5" s="238" t="s">
        <v>83</v>
      </c>
      <c r="CK5" s="285"/>
      <c r="CL5" s="239" t="s">
        <v>85</v>
      </c>
      <c r="CM5" s="239"/>
      <c r="CN5" s="240"/>
      <c r="CO5" s="316">
        <v>10</v>
      </c>
      <c r="CP5" s="317"/>
      <c r="CQ5" s="305" t="s">
        <v>86</v>
      </c>
      <c r="CR5" s="305"/>
      <c r="CS5" s="306"/>
      <c r="CT5" s="284">
        <v>20</v>
      </c>
      <c r="CU5" s="285"/>
      <c r="CV5" s="239" t="s">
        <v>91</v>
      </c>
      <c r="CW5" s="239"/>
      <c r="CX5" s="240"/>
      <c r="CY5" s="284">
        <v>20</v>
      </c>
      <c r="CZ5" s="285"/>
      <c r="DA5" s="239" t="s">
        <v>86</v>
      </c>
      <c r="DB5" s="239"/>
      <c r="DC5" s="240"/>
      <c r="DD5" s="287">
        <v>20</v>
      </c>
      <c r="DE5" s="285"/>
      <c r="DF5" s="286" t="s">
        <v>91</v>
      </c>
      <c r="DG5" s="239"/>
      <c r="DH5" s="240"/>
      <c r="DI5" s="288">
        <v>20</v>
      </c>
      <c r="DJ5" s="285"/>
      <c r="DK5" s="286" t="s">
        <v>86</v>
      </c>
      <c r="DL5" s="239"/>
      <c r="DM5" s="240"/>
    </row>
    <row r="6" spans="1:117" ht="15" customHeight="1" x14ac:dyDescent="0.25">
      <c r="A6" s="63" t="s">
        <v>13</v>
      </c>
      <c r="B6" s="171">
        <v>20</v>
      </c>
      <c r="C6" s="173"/>
      <c r="D6" s="247">
        <v>0.4</v>
      </c>
      <c r="E6" s="239"/>
      <c r="F6" s="240"/>
      <c r="G6" s="248" t="s">
        <v>99</v>
      </c>
      <c r="H6" s="249"/>
      <c r="I6" s="250">
        <v>0.4</v>
      </c>
      <c r="J6" s="236"/>
      <c r="K6" s="237"/>
      <c r="L6" s="171">
        <v>20</v>
      </c>
      <c r="M6" s="173"/>
      <c r="N6" s="169" t="s">
        <v>86</v>
      </c>
      <c r="O6" s="169"/>
      <c r="P6" s="170"/>
      <c r="Q6" s="245" t="s">
        <v>88</v>
      </c>
      <c r="R6" s="246"/>
      <c r="S6" s="169" t="s">
        <v>86</v>
      </c>
      <c r="T6" s="169"/>
      <c r="U6" s="170"/>
      <c r="V6" s="185">
        <v>20</v>
      </c>
      <c r="W6" s="191"/>
      <c r="X6" s="191"/>
      <c r="Y6" s="191"/>
      <c r="Z6" s="192"/>
      <c r="AA6" s="185">
        <v>10</v>
      </c>
      <c r="AB6" s="191"/>
      <c r="AC6" s="187" t="s">
        <v>86</v>
      </c>
      <c r="AD6" s="187"/>
      <c r="AE6" s="188"/>
      <c r="AF6" s="284">
        <v>15</v>
      </c>
      <c r="AG6" s="239"/>
      <c r="AH6" s="239"/>
      <c r="AI6" s="239"/>
      <c r="AJ6" s="239"/>
      <c r="AK6" s="240"/>
      <c r="AL6" s="171">
        <v>35</v>
      </c>
      <c r="AM6" s="169"/>
      <c r="AN6" s="169"/>
      <c r="AO6" s="169"/>
      <c r="AP6" s="169"/>
      <c r="AQ6" s="170"/>
      <c r="AR6" s="182" t="s">
        <v>59</v>
      </c>
      <c r="AS6" s="169"/>
      <c r="AT6" s="169"/>
      <c r="AU6" s="169"/>
      <c r="AV6" s="169"/>
      <c r="AW6" s="170"/>
      <c r="AX6" s="171">
        <v>25</v>
      </c>
      <c r="AY6" s="172"/>
      <c r="AZ6" s="173"/>
      <c r="BA6" s="169" t="s">
        <v>86</v>
      </c>
      <c r="BB6" s="169"/>
      <c r="BC6" s="170"/>
      <c r="BD6" s="171">
        <v>25</v>
      </c>
      <c r="BE6" s="172"/>
      <c r="BF6" s="173"/>
      <c r="BG6" s="169" t="s">
        <v>36</v>
      </c>
      <c r="BH6" s="169"/>
      <c r="BI6" s="170"/>
      <c r="BJ6" s="182" t="s">
        <v>88</v>
      </c>
      <c r="BK6" s="172"/>
      <c r="BL6" s="173"/>
      <c r="BM6" s="169" t="s">
        <v>86</v>
      </c>
      <c r="BN6" s="169"/>
      <c r="BO6" s="170"/>
      <c r="BP6" s="284">
        <v>35</v>
      </c>
      <c r="BQ6" s="239"/>
      <c r="BR6" s="239"/>
      <c r="BS6" s="239"/>
      <c r="BT6" s="240"/>
      <c r="BU6" s="238" t="s">
        <v>88</v>
      </c>
      <c r="BV6" s="239"/>
      <c r="BW6" s="239"/>
      <c r="BX6" s="239"/>
      <c r="BY6" s="240"/>
      <c r="BZ6" s="284">
        <v>20</v>
      </c>
      <c r="CA6" s="307"/>
      <c r="CB6" s="239" t="s">
        <v>86</v>
      </c>
      <c r="CC6" s="239"/>
      <c r="CD6" s="240"/>
      <c r="CE6" s="284">
        <v>40</v>
      </c>
      <c r="CF6" s="285"/>
      <c r="CG6" s="239" t="s">
        <v>84</v>
      </c>
      <c r="CH6" s="239"/>
      <c r="CI6" s="240"/>
      <c r="CJ6" s="238" t="s">
        <v>83</v>
      </c>
      <c r="CK6" s="285"/>
      <c r="CL6" s="239" t="s">
        <v>85</v>
      </c>
      <c r="CM6" s="239"/>
      <c r="CN6" s="240"/>
      <c r="CO6" s="318">
        <v>20</v>
      </c>
      <c r="CP6" s="319"/>
      <c r="CQ6" s="236" t="s">
        <v>86</v>
      </c>
      <c r="CR6" s="236"/>
      <c r="CS6" s="237"/>
      <c r="CT6" s="284">
        <v>20</v>
      </c>
      <c r="CU6" s="285"/>
      <c r="CV6" s="239" t="s">
        <v>91</v>
      </c>
      <c r="CW6" s="239"/>
      <c r="CX6" s="240"/>
      <c r="CY6" s="284">
        <v>30</v>
      </c>
      <c r="CZ6" s="285"/>
      <c r="DA6" s="239" t="s">
        <v>86</v>
      </c>
      <c r="DB6" s="239"/>
      <c r="DC6" s="240"/>
      <c r="DD6" s="287">
        <v>20</v>
      </c>
      <c r="DE6" s="285"/>
      <c r="DF6" s="286" t="s">
        <v>91</v>
      </c>
      <c r="DG6" s="239"/>
      <c r="DH6" s="240"/>
      <c r="DI6" s="288">
        <v>20</v>
      </c>
      <c r="DJ6" s="285"/>
      <c r="DK6" s="286" t="s">
        <v>86</v>
      </c>
      <c r="DL6" s="239"/>
      <c r="DM6" s="240"/>
    </row>
    <row r="7" spans="1:117" ht="15" customHeight="1" x14ac:dyDescent="0.25">
      <c r="A7" s="63" t="s">
        <v>25</v>
      </c>
      <c r="B7" s="171">
        <v>20</v>
      </c>
      <c r="C7" s="173"/>
      <c r="D7" s="247">
        <v>0.4</v>
      </c>
      <c r="E7" s="239"/>
      <c r="F7" s="240"/>
      <c r="G7" s="182" t="s">
        <v>99</v>
      </c>
      <c r="H7" s="184"/>
      <c r="I7" s="247">
        <v>0.4</v>
      </c>
      <c r="J7" s="239"/>
      <c r="K7" s="240"/>
      <c r="L7" s="171">
        <v>40</v>
      </c>
      <c r="M7" s="173"/>
      <c r="N7" s="169" t="s">
        <v>86</v>
      </c>
      <c r="O7" s="169"/>
      <c r="P7" s="170"/>
      <c r="Q7" s="245" t="s">
        <v>88</v>
      </c>
      <c r="R7" s="246"/>
      <c r="S7" s="169" t="s">
        <v>86</v>
      </c>
      <c r="T7" s="169"/>
      <c r="U7" s="170"/>
      <c r="V7" s="185">
        <v>20</v>
      </c>
      <c r="W7" s="191"/>
      <c r="X7" s="191"/>
      <c r="Y7" s="191"/>
      <c r="Z7" s="192"/>
      <c r="AA7" s="185">
        <v>30</v>
      </c>
      <c r="AB7" s="191"/>
      <c r="AC7" s="187" t="s">
        <v>86</v>
      </c>
      <c r="AD7" s="187"/>
      <c r="AE7" s="188"/>
      <c r="AF7" s="171">
        <v>15</v>
      </c>
      <c r="AG7" s="169"/>
      <c r="AH7" s="169"/>
      <c r="AI7" s="169"/>
      <c r="AJ7" s="169"/>
      <c r="AK7" s="170"/>
      <c r="AL7" s="171">
        <v>35</v>
      </c>
      <c r="AM7" s="169"/>
      <c r="AN7" s="169"/>
      <c r="AO7" s="169"/>
      <c r="AP7" s="169"/>
      <c r="AQ7" s="170"/>
      <c r="AR7" s="182" t="s">
        <v>59</v>
      </c>
      <c r="AS7" s="169"/>
      <c r="AT7" s="169"/>
      <c r="AU7" s="169"/>
      <c r="AV7" s="169"/>
      <c r="AW7" s="170"/>
      <c r="AX7" s="171">
        <v>35</v>
      </c>
      <c r="AY7" s="169"/>
      <c r="AZ7" s="181"/>
      <c r="BA7" s="169" t="s">
        <v>86</v>
      </c>
      <c r="BB7" s="169"/>
      <c r="BC7" s="170"/>
      <c r="BD7" s="171">
        <v>35</v>
      </c>
      <c r="BE7" s="169"/>
      <c r="BF7" s="181"/>
      <c r="BG7" s="169" t="s">
        <v>36</v>
      </c>
      <c r="BH7" s="169"/>
      <c r="BI7" s="170"/>
      <c r="BJ7" s="182" t="s">
        <v>88</v>
      </c>
      <c r="BK7" s="172"/>
      <c r="BL7" s="173"/>
      <c r="BM7" s="169" t="s">
        <v>86</v>
      </c>
      <c r="BN7" s="169"/>
      <c r="BO7" s="170"/>
      <c r="BP7" s="284">
        <v>35</v>
      </c>
      <c r="BQ7" s="239"/>
      <c r="BR7" s="239"/>
      <c r="BS7" s="239"/>
      <c r="BT7" s="240"/>
      <c r="BU7" s="238" t="s">
        <v>88</v>
      </c>
      <c r="BV7" s="239"/>
      <c r="BW7" s="239"/>
      <c r="BX7" s="239"/>
      <c r="BY7" s="240"/>
      <c r="BZ7" s="284">
        <v>20</v>
      </c>
      <c r="CA7" s="307"/>
      <c r="CB7" s="239" t="s">
        <v>86</v>
      </c>
      <c r="CC7" s="239"/>
      <c r="CD7" s="240"/>
      <c r="CE7" s="284">
        <v>40</v>
      </c>
      <c r="CF7" s="285"/>
      <c r="CG7" s="239" t="s">
        <v>84</v>
      </c>
      <c r="CH7" s="239"/>
      <c r="CI7" s="240"/>
      <c r="CJ7" s="238" t="s">
        <v>83</v>
      </c>
      <c r="CK7" s="285"/>
      <c r="CL7" s="239" t="s">
        <v>85</v>
      </c>
      <c r="CM7" s="239"/>
      <c r="CN7" s="240"/>
      <c r="CO7" s="284">
        <v>30</v>
      </c>
      <c r="CP7" s="307"/>
      <c r="CQ7" s="239" t="s">
        <v>86</v>
      </c>
      <c r="CR7" s="239"/>
      <c r="CS7" s="240"/>
      <c r="CT7" s="284">
        <v>20</v>
      </c>
      <c r="CU7" s="285"/>
      <c r="CV7" s="239" t="s">
        <v>91</v>
      </c>
      <c r="CW7" s="239"/>
      <c r="CX7" s="240"/>
      <c r="CY7" s="284">
        <v>40</v>
      </c>
      <c r="CZ7" s="285"/>
      <c r="DA7" s="239" t="s">
        <v>86</v>
      </c>
      <c r="DB7" s="239"/>
      <c r="DC7" s="240"/>
      <c r="DD7" s="287">
        <v>20</v>
      </c>
      <c r="DE7" s="285"/>
      <c r="DF7" s="286" t="s">
        <v>91</v>
      </c>
      <c r="DG7" s="239"/>
      <c r="DH7" s="240"/>
      <c r="DI7" s="288">
        <v>20</v>
      </c>
      <c r="DJ7" s="285"/>
      <c r="DK7" s="286" t="s">
        <v>86</v>
      </c>
      <c r="DL7" s="239"/>
      <c r="DM7" s="240"/>
    </row>
    <row r="8" spans="1:117" ht="15" customHeight="1" x14ac:dyDescent="0.25">
      <c r="A8" s="63" t="s">
        <v>14</v>
      </c>
      <c r="B8" s="171">
        <v>250</v>
      </c>
      <c r="C8" s="172"/>
      <c r="D8" s="172"/>
      <c r="E8" s="172"/>
      <c r="F8" s="183"/>
      <c r="G8" s="182">
        <v>0.2</v>
      </c>
      <c r="H8" s="217"/>
      <c r="I8" s="217"/>
      <c r="J8" s="217"/>
      <c r="K8" s="244"/>
      <c r="L8" s="171">
        <v>100</v>
      </c>
      <c r="M8" s="173"/>
      <c r="N8" s="172" t="s">
        <v>86</v>
      </c>
      <c r="O8" s="172"/>
      <c r="P8" s="183"/>
      <c r="Q8" s="245" t="s">
        <v>88</v>
      </c>
      <c r="R8" s="246"/>
      <c r="S8" s="169" t="s">
        <v>86</v>
      </c>
      <c r="T8" s="169"/>
      <c r="U8" s="170"/>
      <c r="V8" s="189">
        <v>100</v>
      </c>
      <c r="W8" s="215"/>
      <c r="X8" s="215"/>
      <c r="Y8" s="215"/>
      <c r="Z8" s="216"/>
      <c r="AA8" s="189">
        <v>75</v>
      </c>
      <c r="AB8" s="215"/>
      <c r="AC8" s="187" t="s">
        <v>86</v>
      </c>
      <c r="AD8" s="187"/>
      <c r="AE8" s="188"/>
      <c r="AF8" s="284">
        <v>250</v>
      </c>
      <c r="AG8" s="239"/>
      <c r="AH8" s="239"/>
      <c r="AI8" s="239"/>
      <c r="AJ8" s="239"/>
      <c r="AK8" s="240"/>
      <c r="AL8" s="171">
        <v>250</v>
      </c>
      <c r="AM8" s="169"/>
      <c r="AN8" s="169"/>
      <c r="AO8" s="169"/>
      <c r="AP8" s="169"/>
      <c r="AQ8" s="170"/>
      <c r="AR8" s="182" t="s">
        <v>59</v>
      </c>
      <c r="AS8" s="169"/>
      <c r="AT8" s="169"/>
      <c r="AU8" s="169"/>
      <c r="AV8" s="169"/>
      <c r="AW8" s="170"/>
      <c r="AX8" s="171">
        <v>75</v>
      </c>
      <c r="AY8" s="169"/>
      <c r="AZ8" s="181"/>
      <c r="BA8" s="169" t="s">
        <v>86</v>
      </c>
      <c r="BB8" s="169"/>
      <c r="BC8" s="170"/>
      <c r="BD8" s="171">
        <v>75</v>
      </c>
      <c r="BE8" s="169"/>
      <c r="BF8" s="181"/>
      <c r="BG8" s="169" t="s">
        <v>36</v>
      </c>
      <c r="BH8" s="169"/>
      <c r="BI8" s="170"/>
      <c r="BJ8" s="182" t="s">
        <v>88</v>
      </c>
      <c r="BK8" s="172"/>
      <c r="BL8" s="173"/>
      <c r="BM8" s="169" t="s">
        <v>86</v>
      </c>
      <c r="BN8" s="169"/>
      <c r="BO8" s="170"/>
      <c r="BP8" s="284">
        <v>250</v>
      </c>
      <c r="BQ8" s="239"/>
      <c r="BR8" s="239"/>
      <c r="BS8" s="239"/>
      <c r="BT8" s="240"/>
      <c r="BU8" s="238" t="s">
        <v>88</v>
      </c>
      <c r="BV8" s="239"/>
      <c r="BW8" s="239"/>
      <c r="BX8" s="239"/>
      <c r="BY8" s="240"/>
      <c r="BZ8" s="284">
        <v>75</v>
      </c>
      <c r="CA8" s="307"/>
      <c r="CB8" s="239" t="s">
        <v>86</v>
      </c>
      <c r="CC8" s="239"/>
      <c r="CD8" s="240"/>
      <c r="CE8" s="284">
        <v>100</v>
      </c>
      <c r="CF8" s="239"/>
      <c r="CG8" s="239"/>
      <c r="CH8" s="239"/>
      <c r="CI8" s="240"/>
      <c r="CJ8" s="284">
        <v>100</v>
      </c>
      <c r="CK8" s="239"/>
      <c r="CL8" s="239"/>
      <c r="CM8" s="239"/>
      <c r="CN8" s="240"/>
      <c r="CO8" s="284">
        <v>50</v>
      </c>
      <c r="CP8" s="285"/>
      <c r="CQ8" s="287">
        <v>50</v>
      </c>
      <c r="CR8" s="239"/>
      <c r="CS8" s="240"/>
      <c r="CT8" s="314">
        <v>100</v>
      </c>
      <c r="CU8" s="239"/>
      <c r="CV8" s="239"/>
      <c r="CW8" s="239"/>
      <c r="CX8" s="240"/>
      <c r="CY8" s="303" t="s">
        <v>92</v>
      </c>
      <c r="CZ8" s="285"/>
      <c r="DA8" s="239" t="s">
        <v>86</v>
      </c>
      <c r="DB8" s="239"/>
      <c r="DC8" s="240"/>
      <c r="DD8" s="285" t="s">
        <v>19</v>
      </c>
      <c r="DE8" s="289"/>
      <c r="DF8" s="289"/>
      <c r="DG8" s="289"/>
      <c r="DH8" s="290"/>
      <c r="DI8" s="289" t="s">
        <v>19</v>
      </c>
      <c r="DJ8" s="289"/>
      <c r="DK8" s="289"/>
      <c r="DL8" s="289"/>
      <c r="DM8" s="290"/>
    </row>
    <row r="9" spans="1:117" x14ac:dyDescent="0.25">
      <c r="A9" s="63" t="s">
        <v>28</v>
      </c>
      <c r="B9" s="238" t="s">
        <v>39</v>
      </c>
      <c r="C9" s="239"/>
      <c r="D9" s="239"/>
      <c r="E9" s="239"/>
      <c r="F9" s="240"/>
      <c r="G9" s="238" t="s">
        <v>44</v>
      </c>
      <c r="H9" s="239"/>
      <c r="I9" s="239"/>
      <c r="J9" s="239"/>
      <c r="K9" s="240"/>
      <c r="L9" s="180" t="s">
        <v>39</v>
      </c>
      <c r="M9" s="169"/>
      <c r="N9" s="169"/>
      <c r="O9" s="169"/>
      <c r="P9" s="170"/>
      <c r="Q9" s="180" t="s">
        <v>44</v>
      </c>
      <c r="R9" s="169"/>
      <c r="S9" s="169"/>
      <c r="T9" s="169"/>
      <c r="U9" s="170"/>
      <c r="V9" s="238" t="s">
        <v>39</v>
      </c>
      <c r="W9" s="239"/>
      <c r="X9" s="239"/>
      <c r="Y9" s="239"/>
      <c r="Z9" s="240"/>
      <c r="AA9" s="238" t="s">
        <v>39</v>
      </c>
      <c r="AB9" s="239"/>
      <c r="AC9" s="239"/>
      <c r="AD9" s="239"/>
      <c r="AE9" s="240"/>
      <c r="AF9" s="238" t="s">
        <v>39</v>
      </c>
      <c r="AG9" s="239"/>
      <c r="AH9" s="239"/>
      <c r="AI9" s="239"/>
      <c r="AJ9" s="239"/>
      <c r="AK9" s="240"/>
      <c r="AL9" s="180" t="s">
        <v>39</v>
      </c>
      <c r="AM9" s="169"/>
      <c r="AN9" s="169"/>
      <c r="AO9" s="169"/>
      <c r="AP9" s="169"/>
      <c r="AQ9" s="170"/>
      <c r="AR9" s="180" t="s">
        <v>39</v>
      </c>
      <c r="AS9" s="169"/>
      <c r="AT9" s="169"/>
      <c r="AU9" s="169"/>
      <c r="AV9" s="169"/>
      <c r="AW9" s="170"/>
      <c r="AX9" s="180" t="s">
        <v>39</v>
      </c>
      <c r="AY9" s="169"/>
      <c r="AZ9" s="169"/>
      <c r="BA9" s="169"/>
      <c r="BB9" s="169"/>
      <c r="BC9" s="170"/>
      <c r="BD9" s="180" t="s">
        <v>39</v>
      </c>
      <c r="BE9" s="169"/>
      <c r="BF9" s="169"/>
      <c r="BG9" s="169"/>
      <c r="BH9" s="169"/>
      <c r="BI9" s="170"/>
      <c r="BJ9" s="180" t="s">
        <v>39</v>
      </c>
      <c r="BK9" s="169"/>
      <c r="BL9" s="169"/>
      <c r="BM9" s="169"/>
      <c r="BN9" s="169"/>
      <c r="BO9" s="170"/>
      <c r="BP9" s="238" t="s">
        <v>39</v>
      </c>
      <c r="BQ9" s="239"/>
      <c r="BR9" s="239"/>
      <c r="BS9" s="239"/>
      <c r="BT9" s="240"/>
      <c r="BU9" s="238" t="s">
        <v>39</v>
      </c>
      <c r="BV9" s="239"/>
      <c r="BW9" s="239"/>
      <c r="BX9" s="239"/>
      <c r="BY9" s="240"/>
      <c r="BZ9" s="238" t="s">
        <v>39</v>
      </c>
      <c r="CA9" s="239"/>
      <c r="CB9" s="239"/>
      <c r="CC9" s="239"/>
      <c r="CD9" s="240"/>
      <c r="CE9" s="238" t="s">
        <v>39</v>
      </c>
      <c r="CF9" s="239"/>
      <c r="CG9" s="239"/>
      <c r="CH9" s="239"/>
      <c r="CI9" s="240"/>
      <c r="CJ9" s="238" t="s">
        <v>39</v>
      </c>
      <c r="CK9" s="239"/>
      <c r="CL9" s="239"/>
      <c r="CM9" s="239"/>
      <c r="CN9" s="240"/>
      <c r="CO9" s="238" t="s">
        <v>39</v>
      </c>
      <c r="CP9" s="239"/>
      <c r="CQ9" s="239"/>
      <c r="CR9" s="239"/>
      <c r="CS9" s="240"/>
      <c r="CT9" s="238" t="s">
        <v>39</v>
      </c>
      <c r="CU9" s="239"/>
      <c r="CV9" s="239"/>
      <c r="CW9" s="239"/>
      <c r="CX9" s="240"/>
      <c r="CY9" s="238" t="s">
        <v>39</v>
      </c>
      <c r="CZ9" s="239"/>
      <c r="DA9" s="239"/>
      <c r="DB9" s="239"/>
      <c r="DC9" s="240"/>
      <c r="DD9" s="285" t="s">
        <v>39</v>
      </c>
      <c r="DE9" s="289"/>
      <c r="DF9" s="289"/>
      <c r="DG9" s="289"/>
      <c r="DH9" s="290"/>
      <c r="DI9" s="289" t="s">
        <v>39</v>
      </c>
      <c r="DJ9" s="289"/>
      <c r="DK9" s="289"/>
      <c r="DL9" s="289"/>
      <c r="DM9" s="290"/>
    </row>
    <row r="10" spans="1:117" x14ac:dyDescent="0.25">
      <c r="A10" s="63" t="s">
        <v>27</v>
      </c>
      <c r="B10" s="238" t="s">
        <v>39</v>
      </c>
      <c r="C10" s="239"/>
      <c r="D10" s="239"/>
      <c r="E10" s="239"/>
      <c r="F10" s="240"/>
      <c r="G10" s="238" t="s">
        <v>39</v>
      </c>
      <c r="H10" s="239"/>
      <c r="I10" s="239"/>
      <c r="J10" s="239"/>
      <c r="K10" s="240"/>
      <c r="L10" s="180" t="s">
        <v>39</v>
      </c>
      <c r="M10" s="169"/>
      <c r="N10" s="169"/>
      <c r="O10" s="169"/>
      <c r="P10" s="170"/>
      <c r="Q10" s="180" t="s">
        <v>39</v>
      </c>
      <c r="R10" s="169"/>
      <c r="S10" s="169"/>
      <c r="T10" s="169"/>
      <c r="U10" s="170"/>
      <c r="V10" s="303" t="s">
        <v>40</v>
      </c>
      <c r="W10" s="309"/>
      <c r="X10" s="309"/>
      <c r="Y10" s="309"/>
      <c r="Z10" s="310"/>
      <c r="AA10" s="303" t="s">
        <v>40</v>
      </c>
      <c r="AB10" s="309"/>
      <c r="AC10" s="309"/>
      <c r="AD10" s="309"/>
      <c r="AE10" s="310"/>
      <c r="AF10" s="238" t="s">
        <v>39</v>
      </c>
      <c r="AG10" s="239"/>
      <c r="AH10" s="239"/>
      <c r="AI10" s="239"/>
      <c r="AJ10" s="239"/>
      <c r="AK10" s="240"/>
      <c r="AL10" s="180" t="s">
        <v>39</v>
      </c>
      <c r="AM10" s="169"/>
      <c r="AN10" s="169"/>
      <c r="AO10" s="169"/>
      <c r="AP10" s="169"/>
      <c r="AQ10" s="170"/>
      <c r="AR10" s="180" t="s">
        <v>44</v>
      </c>
      <c r="AS10" s="169"/>
      <c r="AT10" s="169"/>
      <c r="AU10" s="169"/>
      <c r="AV10" s="169"/>
      <c r="AW10" s="170"/>
      <c r="AX10" s="180" t="s">
        <v>39</v>
      </c>
      <c r="AY10" s="169"/>
      <c r="AZ10" s="169"/>
      <c r="BA10" s="169"/>
      <c r="BB10" s="169"/>
      <c r="BC10" s="170"/>
      <c r="BD10" s="180" t="s">
        <v>39</v>
      </c>
      <c r="BE10" s="169"/>
      <c r="BF10" s="169"/>
      <c r="BG10" s="169"/>
      <c r="BH10" s="169"/>
      <c r="BI10" s="170"/>
      <c r="BJ10" s="180" t="s">
        <v>63</v>
      </c>
      <c r="BK10" s="169"/>
      <c r="BL10" s="169"/>
      <c r="BM10" s="169"/>
      <c r="BN10" s="169"/>
      <c r="BO10" s="170"/>
      <c r="BP10" s="238" t="s">
        <v>39</v>
      </c>
      <c r="BQ10" s="239"/>
      <c r="BR10" s="239"/>
      <c r="BS10" s="239"/>
      <c r="BT10" s="240"/>
      <c r="BU10" s="238" t="s">
        <v>39</v>
      </c>
      <c r="BV10" s="239"/>
      <c r="BW10" s="239"/>
      <c r="BX10" s="239"/>
      <c r="BY10" s="240"/>
      <c r="BZ10" s="238" t="s">
        <v>39</v>
      </c>
      <c r="CA10" s="239"/>
      <c r="CB10" s="239"/>
      <c r="CC10" s="239"/>
      <c r="CD10" s="240"/>
      <c r="CE10" s="238" t="s">
        <v>63</v>
      </c>
      <c r="CF10" s="239"/>
      <c r="CG10" s="239"/>
      <c r="CH10" s="239"/>
      <c r="CI10" s="240"/>
      <c r="CJ10" s="238" t="s">
        <v>63</v>
      </c>
      <c r="CK10" s="239"/>
      <c r="CL10" s="239"/>
      <c r="CM10" s="239"/>
      <c r="CN10" s="240"/>
      <c r="CO10" s="238" t="s">
        <v>63</v>
      </c>
      <c r="CP10" s="239"/>
      <c r="CQ10" s="239"/>
      <c r="CR10" s="239"/>
      <c r="CS10" s="240"/>
      <c r="CT10" s="238" t="s">
        <v>44</v>
      </c>
      <c r="CU10" s="239"/>
      <c r="CV10" s="239"/>
      <c r="CW10" s="239"/>
      <c r="CX10" s="240"/>
      <c r="CY10" s="238" t="s">
        <v>44</v>
      </c>
      <c r="CZ10" s="239"/>
      <c r="DA10" s="239"/>
      <c r="DB10" s="239"/>
      <c r="DC10" s="240"/>
      <c r="DD10" s="285" t="s">
        <v>44</v>
      </c>
      <c r="DE10" s="289"/>
      <c r="DF10" s="289"/>
      <c r="DG10" s="289"/>
      <c r="DH10" s="290"/>
      <c r="DI10" s="289" t="s">
        <v>44</v>
      </c>
      <c r="DJ10" s="289"/>
      <c r="DK10" s="289"/>
      <c r="DL10" s="289"/>
      <c r="DM10" s="290"/>
    </row>
    <row r="11" spans="1:117" x14ac:dyDescent="0.25">
      <c r="A11" s="63" t="s">
        <v>29</v>
      </c>
      <c r="B11" s="235" t="s">
        <v>44</v>
      </c>
      <c r="C11" s="236"/>
      <c r="D11" s="236"/>
      <c r="E11" s="236"/>
      <c r="F11" s="237"/>
      <c r="G11" s="238" t="s">
        <v>44</v>
      </c>
      <c r="H11" s="239"/>
      <c r="I11" s="239"/>
      <c r="J11" s="239"/>
      <c r="K11" s="240"/>
      <c r="L11" s="241" t="s">
        <v>44</v>
      </c>
      <c r="M11" s="242"/>
      <c r="N11" s="242"/>
      <c r="O11" s="242"/>
      <c r="P11" s="243"/>
      <c r="Q11" s="180" t="s">
        <v>44</v>
      </c>
      <c r="R11" s="169"/>
      <c r="S11" s="169"/>
      <c r="T11" s="169"/>
      <c r="U11" s="170"/>
      <c r="V11" s="238" t="s">
        <v>32</v>
      </c>
      <c r="W11" s="239"/>
      <c r="X11" s="239"/>
      <c r="Y11" s="239"/>
      <c r="Z11" s="240"/>
      <c r="AA11" s="238" t="s">
        <v>32</v>
      </c>
      <c r="AB11" s="239"/>
      <c r="AC11" s="239"/>
      <c r="AD11" s="239"/>
      <c r="AE11" s="240"/>
      <c r="AF11" s="303" t="s">
        <v>52</v>
      </c>
      <c r="AG11" s="239"/>
      <c r="AH11" s="239"/>
      <c r="AI11" s="239"/>
      <c r="AJ11" s="239"/>
      <c r="AK11" s="240"/>
      <c r="AL11" s="193" t="s">
        <v>52</v>
      </c>
      <c r="AM11" s="169"/>
      <c r="AN11" s="169"/>
      <c r="AO11" s="169"/>
      <c r="AP11" s="169"/>
      <c r="AQ11" s="170"/>
      <c r="AR11" s="180" t="s">
        <v>44</v>
      </c>
      <c r="AS11" s="169"/>
      <c r="AT11" s="169"/>
      <c r="AU11" s="169"/>
      <c r="AV11" s="169"/>
      <c r="AW11" s="170"/>
      <c r="AX11" s="180" t="s">
        <v>63</v>
      </c>
      <c r="AY11" s="169"/>
      <c r="AZ11" s="169"/>
      <c r="BA11" s="169"/>
      <c r="BB11" s="169"/>
      <c r="BC11" s="170"/>
      <c r="BD11" s="193" t="s">
        <v>52</v>
      </c>
      <c r="BE11" s="169"/>
      <c r="BF11" s="169"/>
      <c r="BG11" s="169"/>
      <c r="BH11" s="169"/>
      <c r="BI11" s="170"/>
      <c r="BJ11" s="180" t="s">
        <v>44</v>
      </c>
      <c r="BK11" s="169"/>
      <c r="BL11" s="169"/>
      <c r="BM11" s="169"/>
      <c r="BN11" s="169"/>
      <c r="BO11" s="170"/>
      <c r="BP11" s="238" t="s">
        <v>44</v>
      </c>
      <c r="BQ11" s="239"/>
      <c r="BR11" s="239"/>
      <c r="BS11" s="239"/>
      <c r="BT11" s="240"/>
      <c r="BU11" s="238" t="s">
        <v>44</v>
      </c>
      <c r="BV11" s="239"/>
      <c r="BW11" s="239"/>
      <c r="BX11" s="239"/>
      <c r="BY11" s="240"/>
      <c r="BZ11" s="238" t="s">
        <v>44</v>
      </c>
      <c r="CA11" s="239"/>
      <c r="CB11" s="239"/>
      <c r="CC11" s="239"/>
      <c r="CD11" s="240"/>
      <c r="CE11" s="238" t="s">
        <v>44</v>
      </c>
      <c r="CF11" s="239"/>
      <c r="CG11" s="239"/>
      <c r="CH11" s="239"/>
      <c r="CI11" s="240"/>
      <c r="CJ11" s="238" t="s">
        <v>44</v>
      </c>
      <c r="CK11" s="239"/>
      <c r="CL11" s="239"/>
      <c r="CM11" s="239"/>
      <c r="CN11" s="240"/>
      <c r="CO11" s="238" t="s">
        <v>44</v>
      </c>
      <c r="CP11" s="239"/>
      <c r="CQ11" s="239"/>
      <c r="CR11" s="239"/>
      <c r="CS11" s="240"/>
      <c r="CT11" s="238" t="s">
        <v>44</v>
      </c>
      <c r="CU11" s="239"/>
      <c r="CV11" s="239"/>
      <c r="CW11" s="239"/>
      <c r="CX11" s="240"/>
      <c r="CY11" s="238" t="s">
        <v>44</v>
      </c>
      <c r="CZ11" s="239"/>
      <c r="DA11" s="239"/>
      <c r="DB11" s="239"/>
      <c r="DC11" s="240"/>
      <c r="DD11" s="285" t="s">
        <v>39</v>
      </c>
      <c r="DE11" s="289"/>
      <c r="DF11" s="289"/>
      <c r="DG11" s="289"/>
      <c r="DH11" s="290"/>
      <c r="DI11" s="289" t="s">
        <v>39</v>
      </c>
      <c r="DJ11" s="289"/>
      <c r="DK11" s="289"/>
      <c r="DL11" s="289"/>
      <c r="DM11" s="290"/>
    </row>
    <row r="12" spans="1:117" ht="15.75" thickBot="1" x14ac:dyDescent="0.3">
      <c r="A12" s="64" t="s">
        <v>51</v>
      </c>
      <c r="B12" s="232" t="s">
        <v>39</v>
      </c>
      <c r="C12" s="233"/>
      <c r="D12" s="233"/>
      <c r="E12" s="233"/>
      <c r="F12" s="234"/>
      <c r="G12" s="232" t="s">
        <v>39</v>
      </c>
      <c r="H12" s="233"/>
      <c r="I12" s="233"/>
      <c r="J12" s="233"/>
      <c r="K12" s="234"/>
      <c r="L12" s="212" t="s">
        <v>39</v>
      </c>
      <c r="M12" s="213"/>
      <c r="N12" s="213"/>
      <c r="O12" s="213"/>
      <c r="P12" s="214"/>
      <c r="Q12" s="212" t="s">
        <v>39</v>
      </c>
      <c r="R12" s="213"/>
      <c r="S12" s="213"/>
      <c r="T12" s="213"/>
      <c r="U12" s="214"/>
      <c r="V12" s="298" t="s">
        <v>39</v>
      </c>
      <c r="W12" s="299"/>
      <c r="X12" s="299"/>
      <c r="Y12" s="299"/>
      <c r="Z12" s="300"/>
      <c r="AA12" s="298" t="s">
        <v>39</v>
      </c>
      <c r="AB12" s="299"/>
      <c r="AC12" s="299"/>
      <c r="AD12" s="299"/>
      <c r="AE12" s="300"/>
      <c r="AF12" s="308" t="s">
        <v>52</v>
      </c>
      <c r="AG12" s="299"/>
      <c r="AH12" s="299"/>
      <c r="AI12" s="299"/>
      <c r="AJ12" s="299"/>
      <c r="AK12" s="300"/>
      <c r="AL12" s="308" t="s">
        <v>52</v>
      </c>
      <c r="AM12" s="299"/>
      <c r="AN12" s="299"/>
      <c r="AO12" s="299"/>
      <c r="AP12" s="299"/>
      <c r="AQ12" s="300"/>
      <c r="AR12" s="308" t="s">
        <v>52</v>
      </c>
      <c r="AS12" s="299"/>
      <c r="AT12" s="299"/>
      <c r="AU12" s="299"/>
      <c r="AV12" s="299"/>
      <c r="AW12" s="300"/>
      <c r="AX12" s="308" t="s">
        <v>52</v>
      </c>
      <c r="AY12" s="299"/>
      <c r="AZ12" s="299"/>
      <c r="BA12" s="299"/>
      <c r="BB12" s="299"/>
      <c r="BC12" s="300"/>
      <c r="BD12" s="308" t="s">
        <v>52</v>
      </c>
      <c r="BE12" s="299"/>
      <c r="BF12" s="299"/>
      <c r="BG12" s="299"/>
      <c r="BH12" s="299"/>
      <c r="BI12" s="300"/>
      <c r="BJ12" s="308" t="s">
        <v>52</v>
      </c>
      <c r="BK12" s="299"/>
      <c r="BL12" s="299"/>
      <c r="BM12" s="299"/>
      <c r="BN12" s="299"/>
      <c r="BO12" s="300"/>
      <c r="BP12" s="298" t="s">
        <v>39</v>
      </c>
      <c r="BQ12" s="299"/>
      <c r="BR12" s="299"/>
      <c r="BS12" s="299"/>
      <c r="BT12" s="300"/>
      <c r="BU12" s="298" t="s">
        <v>39</v>
      </c>
      <c r="BV12" s="299"/>
      <c r="BW12" s="299"/>
      <c r="BX12" s="299"/>
      <c r="BY12" s="300"/>
      <c r="BZ12" s="298" t="s">
        <v>39</v>
      </c>
      <c r="CA12" s="299"/>
      <c r="CB12" s="299"/>
      <c r="CC12" s="299"/>
      <c r="CD12" s="300"/>
      <c r="CE12" s="298" t="s">
        <v>39</v>
      </c>
      <c r="CF12" s="299"/>
      <c r="CG12" s="299"/>
      <c r="CH12" s="299"/>
      <c r="CI12" s="300"/>
      <c r="CJ12" s="298" t="s">
        <v>39</v>
      </c>
      <c r="CK12" s="299"/>
      <c r="CL12" s="299"/>
      <c r="CM12" s="299"/>
      <c r="CN12" s="300"/>
      <c r="CO12" s="298" t="s">
        <v>39</v>
      </c>
      <c r="CP12" s="299"/>
      <c r="CQ12" s="299"/>
      <c r="CR12" s="299"/>
      <c r="CS12" s="300"/>
      <c r="CT12" s="298" t="s">
        <v>39</v>
      </c>
      <c r="CU12" s="299"/>
      <c r="CV12" s="299"/>
      <c r="CW12" s="299"/>
      <c r="CX12" s="300"/>
      <c r="CY12" s="298" t="s">
        <v>39</v>
      </c>
      <c r="CZ12" s="299"/>
      <c r="DA12" s="299"/>
      <c r="DB12" s="299"/>
      <c r="DC12" s="300"/>
      <c r="DD12" s="302" t="s">
        <v>39</v>
      </c>
      <c r="DE12" s="291"/>
      <c r="DF12" s="291"/>
      <c r="DG12" s="291"/>
      <c r="DH12" s="292"/>
      <c r="DI12" s="291" t="s">
        <v>39</v>
      </c>
      <c r="DJ12" s="291"/>
      <c r="DK12" s="291"/>
      <c r="DL12" s="291"/>
      <c r="DM12" s="292"/>
    </row>
    <row r="13" spans="1:117" ht="45" x14ac:dyDescent="0.25">
      <c r="A13" s="59" t="s">
        <v>30</v>
      </c>
      <c r="B13" s="58" t="s">
        <v>6</v>
      </c>
      <c r="C13" s="55" t="s">
        <v>7</v>
      </c>
      <c r="D13" s="55" t="s">
        <v>8</v>
      </c>
      <c r="E13" s="55" t="s">
        <v>9</v>
      </c>
      <c r="F13" s="61" t="s">
        <v>11</v>
      </c>
      <c r="G13" s="58" t="s">
        <v>6</v>
      </c>
      <c r="H13" s="55" t="s">
        <v>7</v>
      </c>
      <c r="I13" s="55" t="s">
        <v>8</v>
      </c>
      <c r="J13" s="55" t="s">
        <v>9</v>
      </c>
      <c r="K13" s="61" t="s">
        <v>11</v>
      </c>
      <c r="L13" s="72" t="s">
        <v>6</v>
      </c>
      <c r="M13" s="73" t="s">
        <v>7</v>
      </c>
      <c r="N13" s="73" t="s">
        <v>8</v>
      </c>
      <c r="O13" s="73" t="s">
        <v>9</v>
      </c>
      <c r="P13" s="74" t="s">
        <v>11</v>
      </c>
      <c r="Q13" s="72" t="s">
        <v>6</v>
      </c>
      <c r="R13" s="73" t="s">
        <v>7</v>
      </c>
      <c r="S13" s="73" t="s">
        <v>8</v>
      </c>
      <c r="T13" s="73" t="s">
        <v>9</v>
      </c>
      <c r="U13" s="75" t="s">
        <v>11</v>
      </c>
      <c r="V13" s="65" t="s">
        <v>6</v>
      </c>
      <c r="W13" s="55" t="s">
        <v>7</v>
      </c>
      <c r="X13" s="55" t="s">
        <v>8</v>
      </c>
      <c r="Y13" s="55" t="s">
        <v>9</v>
      </c>
      <c r="Z13" s="61" t="s">
        <v>45</v>
      </c>
      <c r="AA13" s="58" t="s">
        <v>6</v>
      </c>
      <c r="AB13" s="55" t="s">
        <v>7</v>
      </c>
      <c r="AC13" s="55" t="s">
        <v>8</v>
      </c>
      <c r="AD13" s="55" t="s">
        <v>9</v>
      </c>
      <c r="AE13" s="66" t="s">
        <v>45</v>
      </c>
      <c r="AF13" s="58" t="s">
        <v>6</v>
      </c>
      <c r="AG13" s="55" t="s">
        <v>7</v>
      </c>
      <c r="AH13" s="56" t="s">
        <v>21</v>
      </c>
      <c r="AI13" s="56" t="s">
        <v>22</v>
      </c>
      <c r="AJ13" s="55" t="s">
        <v>9</v>
      </c>
      <c r="AK13" s="66" t="s">
        <v>24</v>
      </c>
      <c r="AL13" s="58" t="s">
        <v>6</v>
      </c>
      <c r="AM13" s="55" t="s">
        <v>7</v>
      </c>
      <c r="AN13" s="56" t="s">
        <v>21</v>
      </c>
      <c r="AO13" s="56" t="s">
        <v>22</v>
      </c>
      <c r="AP13" s="55" t="s">
        <v>9</v>
      </c>
      <c r="AQ13" s="66" t="s">
        <v>24</v>
      </c>
      <c r="AR13" s="58" t="s">
        <v>6</v>
      </c>
      <c r="AS13" s="55" t="s">
        <v>7</v>
      </c>
      <c r="AT13" s="56" t="s">
        <v>21</v>
      </c>
      <c r="AU13" s="56" t="s">
        <v>22</v>
      </c>
      <c r="AV13" s="55" t="s">
        <v>9</v>
      </c>
      <c r="AW13" s="66" t="s">
        <v>70</v>
      </c>
      <c r="AX13" s="58" t="s">
        <v>6</v>
      </c>
      <c r="AY13" s="55" t="s">
        <v>7</v>
      </c>
      <c r="AZ13" s="56" t="s">
        <v>21</v>
      </c>
      <c r="BA13" s="56" t="s">
        <v>22</v>
      </c>
      <c r="BB13" s="55" t="s">
        <v>9</v>
      </c>
      <c r="BC13" s="66" t="s">
        <v>24</v>
      </c>
      <c r="BD13" s="58" t="s">
        <v>6</v>
      </c>
      <c r="BE13" s="55" t="s">
        <v>7</v>
      </c>
      <c r="BF13" s="56" t="s">
        <v>21</v>
      </c>
      <c r="BG13" s="56" t="s">
        <v>22</v>
      </c>
      <c r="BH13" s="55" t="s">
        <v>9</v>
      </c>
      <c r="BI13" s="66" t="s">
        <v>24</v>
      </c>
      <c r="BJ13" s="58" t="s">
        <v>6</v>
      </c>
      <c r="BK13" s="55" t="s">
        <v>7</v>
      </c>
      <c r="BL13" s="56" t="s">
        <v>21</v>
      </c>
      <c r="BM13" s="56" t="s">
        <v>22</v>
      </c>
      <c r="BN13" s="55" t="s">
        <v>9</v>
      </c>
      <c r="BO13" s="66" t="s">
        <v>70</v>
      </c>
      <c r="BP13" s="58" t="s">
        <v>6</v>
      </c>
      <c r="BQ13" s="55" t="s">
        <v>7</v>
      </c>
      <c r="BR13" s="55" t="s">
        <v>8</v>
      </c>
      <c r="BS13" s="55" t="s">
        <v>9</v>
      </c>
      <c r="BT13" s="96" t="s">
        <v>45</v>
      </c>
      <c r="BU13" s="58" t="s">
        <v>6</v>
      </c>
      <c r="BV13" s="55" t="s">
        <v>7</v>
      </c>
      <c r="BW13" s="55" t="s">
        <v>8</v>
      </c>
      <c r="BX13" s="55" t="s">
        <v>9</v>
      </c>
      <c r="BY13" s="66" t="s">
        <v>45</v>
      </c>
      <c r="BZ13" s="58" t="s">
        <v>6</v>
      </c>
      <c r="CA13" s="55" t="s">
        <v>7</v>
      </c>
      <c r="CB13" s="55" t="s">
        <v>8</v>
      </c>
      <c r="CC13" s="55" t="s">
        <v>9</v>
      </c>
      <c r="CD13" s="66" t="s">
        <v>45</v>
      </c>
      <c r="CE13" s="58" t="s">
        <v>6</v>
      </c>
      <c r="CF13" s="55" t="s">
        <v>7</v>
      </c>
      <c r="CG13" s="55" t="s">
        <v>8</v>
      </c>
      <c r="CH13" s="55" t="s">
        <v>9</v>
      </c>
      <c r="CI13" s="66" t="s">
        <v>70</v>
      </c>
      <c r="CJ13" s="97" t="s">
        <v>6</v>
      </c>
      <c r="CK13" s="55" t="s">
        <v>7</v>
      </c>
      <c r="CL13" s="55" t="s">
        <v>8</v>
      </c>
      <c r="CM13" s="55" t="s">
        <v>9</v>
      </c>
      <c r="CN13" s="66" t="s">
        <v>70</v>
      </c>
      <c r="CO13" s="97" t="s">
        <v>6</v>
      </c>
      <c r="CP13" s="55" t="s">
        <v>7</v>
      </c>
      <c r="CQ13" s="55" t="s">
        <v>8</v>
      </c>
      <c r="CR13" s="55" t="s">
        <v>9</v>
      </c>
      <c r="CS13" s="66" t="s">
        <v>70</v>
      </c>
      <c r="CT13" s="55" t="s">
        <v>6</v>
      </c>
      <c r="CU13" s="55" t="s">
        <v>7</v>
      </c>
      <c r="CV13" s="55" t="s">
        <v>8</v>
      </c>
      <c r="CW13" s="55" t="s">
        <v>9</v>
      </c>
      <c r="CX13" s="66" t="s">
        <v>70</v>
      </c>
      <c r="CY13" s="55" t="s">
        <v>6</v>
      </c>
      <c r="CZ13" s="55" t="s">
        <v>7</v>
      </c>
      <c r="DA13" s="55" t="s">
        <v>8</v>
      </c>
      <c r="DB13" s="55" t="s">
        <v>9</v>
      </c>
      <c r="DC13" s="66" t="s">
        <v>70</v>
      </c>
      <c r="DD13" s="97" t="s">
        <v>6</v>
      </c>
      <c r="DE13" s="55" t="s">
        <v>7</v>
      </c>
      <c r="DF13" s="55" t="s">
        <v>8</v>
      </c>
      <c r="DG13" s="55" t="s">
        <v>9</v>
      </c>
      <c r="DH13" s="98" t="s">
        <v>70</v>
      </c>
      <c r="DI13" s="97" t="s">
        <v>6</v>
      </c>
      <c r="DJ13" s="55" t="s">
        <v>7</v>
      </c>
      <c r="DK13" s="55" t="s">
        <v>8</v>
      </c>
      <c r="DL13" s="55" t="s">
        <v>9</v>
      </c>
      <c r="DM13" s="98" t="s">
        <v>70</v>
      </c>
    </row>
    <row r="14" spans="1:117" x14ac:dyDescent="0.25">
      <c r="A14" s="1" t="s">
        <v>0</v>
      </c>
      <c r="B14" s="5">
        <v>956.55</v>
      </c>
      <c r="C14" s="6">
        <v>852.33</v>
      </c>
      <c r="D14" s="6">
        <v>104.22</v>
      </c>
      <c r="E14" s="19">
        <f>D14/B14</f>
        <v>0.10895405363023365</v>
      </c>
      <c r="F14" s="67" t="s">
        <v>10</v>
      </c>
      <c r="G14" s="5">
        <v>758.88</v>
      </c>
      <c r="H14" s="6">
        <v>671.41</v>
      </c>
      <c r="I14" s="6">
        <v>87.47</v>
      </c>
      <c r="J14" s="19">
        <f>I14/G14</f>
        <v>0.11526196500105418</v>
      </c>
      <c r="K14" s="54">
        <v>1600</v>
      </c>
      <c r="L14" s="5">
        <v>862.83</v>
      </c>
      <c r="M14" s="6">
        <v>714.54</v>
      </c>
      <c r="N14" s="6">
        <v>148.29</v>
      </c>
      <c r="O14" s="19">
        <f>N14/L14</f>
        <v>0.17186467786238308</v>
      </c>
      <c r="P14" s="67" t="s">
        <v>10</v>
      </c>
      <c r="Q14" s="5">
        <v>594.42999999999995</v>
      </c>
      <c r="R14" s="6">
        <v>495.74</v>
      </c>
      <c r="S14" s="6">
        <v>98.69</v>
      </c>
      <c r="T14" s="19">
        <f>S14/Q14</f>
        <v>0.16602459499015865</v>
      </c>
      <c r="U14" s="54">
        <v>1600</v>
      </c>
      <c r="V14" s="7">
        <v>855.44</v>
      </c>
      <c r="W14" s="6">
        <v>855.44</v>
      </c>
      <c r="X14" s="6">
        <f>+V14-W14</f>
        <v>0</v>
      </c>
      <c r="Y14" s="24">
        <f>+X14/V14</f>
        <v>0</v>
      </c>
      <c r="Z14" s="67" t="s">
        <v>10</v>
      </c>
      <c r="AA14" s="7">
        <v>794.8</v>
      </c>
      <c r="AB14" s="6">
        <v>794.8</v>
      </c>
      <c r="AC14" s="6">
        <f>+AA14-AB14</f>
        <v>0</v>
      </c>
      <c r="AD14" s="24">
        <f>+AC14/AA14</f>
        <v>0</v>
      </c>
      <c r="AE14" s="68" t="s">
        <v>10</v>
      </c>
      <c r="AF14" s="7">
        <v>820.4</v>
      </c>
      <c r="AG14" s="6">
        <f>AF14-AH14</f>
        <v>779.39</v>
      </c>
      <c r="AH14" s="6">
        <v>41.01</v>
      </c>
      <c r="AI14" s="18">
        <v>82.02</v>
      </c>
      <c r="AJ14" s="20">
        <f>AI14/AF14</f>
        <v>9.997562164797659E-2</v>
      </c>
      <c r="AK14" s="69" t="s">
        <v>10</v>
      </c>
      <c r="AL14" s="5">
        <v>835.48</v>
      </c>
      <c r="AM14" s="7">
        <f>SUM(AL14-AN14)</f>
        <v>793.71</v>
      </c>
      <c r="AN14" s="21">
        <v>41.77</v>
      </c>
      <c r="AO14" s="22">
        <v>83.55</v>
      </c>
      <c r="AP14" s="20">
        <f>AO14/AL14</f>
        <v>0.10000239383348494</v>
      </c>
      <c r="AQ14" s="69" t="s">
        <v>10</v>
      </c>
      <c r="AR14" s="5">
        <v>675.47</v>
      </c>
      <c r="AS14" s="7">
        <f t="shared" ref="AS14:AS19" si="0">SUM(AR14-AT14)</f>
        <v>641.70000000000005</v>
      </c>
      <c r="AT14" s="6">
        <v>33.770000000000003</v>
      </c>
      <c r="AU14" s="18">
        <v>66.75</v>
      </c>
      <c r="AV14" s="20">
        <f>AU14/AR14</f>
        <v>9.8820080832605448E-2</v>
      </c>
      <c r="AW14" s="23">
        <v>1152.07</v>
      </c>
      <c r="AX14" s="7">
        <v>711.89</v>
      </c>
      <c r="AY14" s="6">
        <f>SUM(AX14-AZ14)</f>
        <v>676.3</v>
      </c>
      <c r="AZ14" s="6">
        <v>35.590000000000003</v>
      </c>
      <c r="BA14" s="18">
        <v>71.19</v>
      </c>
      <c r="BB14" s="20">
        <f>BA14/AX14</f>
        <v>0.10000140471140204</v>
      </c>
      <c r="BC14" s="69" t="s">
        <v>10</v>
      </c>
      <c r="BD14" s="5">
        <v>655.04</v>
      </c>
      <c r="BE14" s="6">
        <f>SUM(BD14-BF14)</f>
        <v>622.29</v>
      </c>
      <c r="BF14" s="6">
        <v>32.75</v>
      </c>
      <c r="BG14" s="6">
        <v>65.5</v>
      </c>
      <c r="BH14" s="95">
        <f>BG14/BD14</f>
        <v>9.9993893502686865E-2</v>
      </c>
      <c r="BI14" s="69" t="s">
        <v>10</v>
      </c>
      <c r="BJ14" s="5">
        <v>548.61</v>
      </c>
      <c r="BK14" s="6">
        <f>SUM(BJ14-BL14)</f>
        <v>521.18000000000006</v>
      </c>
      <c r="BL14" s="6">
        <v>27.43</v>
      </c>
      <c r="BM14" s="6">
        <v>54.86</v>
      </c>
      <c r="BN14" s="95">
        <f>BM14/BJ14</f>
        <v>9.9998177211498146E-2</v>
      </c>
      <c r="BO14" s="70">
        <v>766.3</v>
      </c>
      <c r="BP14" s="7">
        <v>399.2</v>
      </c>
      <c r="BQ14" s="6">
        <v>379.38</v>
      </c>
      <c r="BR14" s="6">
        <v>19.82</v>
      </c>
      <c r="BS14" s="24">
        <f t="shared" ref="BS14:BS19" si="1">BR14/BP14</f>
        <v>4.9649298597194393E-2</v>
      </c>
      <c r="BT14" s="67" t="s">
        <v>10</v>
      </c>
      <c r="BU14" s="7">
        <v>315.86</v>
      </c>
      <c r="BV14" s="6">
        <v>315.86</v>
      </c>
      <c r="BW14" s="6">
        <v>0</v>
      </c>
      <c r="BX14" s="24">
        <f>BW14/BU14</f>
        <v>0</v>
      </c>
      <c r="BY14" s="68" t="s">
        <v>10</v>
      </c>
      <c r="BZ14" s="5">
        <v>408.3</v>
      </c>
      <c r="CA14" s="6">
        <v>388.03</v>
      </c>
      <c r="CB14" s="6">
        <v>20.27</v>
      </c>
      <c r="CC14" s="19">
        <f t="shared" ref="CC14:CC19" si="2">CB14/BZ14</f>
        <v>4.9644868968895417E-2</v>
      </c>
      <c r="CD14" s="67" t="s">
        <v>10</v>
      </c>
      <c r="CE14" s="7">
        <v>1000.92</v>
      </c>
      <c r="CF14" s="6">
        <v>925.88</v>
      </c>
      <c r="CG14" s="6">
        <f>+CE14-CF14</f>
        <v>75.039999999999964</v>
      </c>
      <c r="CH14" s="24">
        <f>+CG14/CE14</f>
        <v>7.4971026655476933E-2</v>
      </c>
      <c r="CI14" s="67" t="s">
        <v>87</v>
      </c>
      <c r="CJ14" s="5">
        <v>483.4</v>
      </c>
      <c r="CK14" s="6">
        <v>483.4</v>
      </c>
      <c r="CL14" s="6">
        <f>+CJ14-CK14</f>
        <v>0</v>
      </c>
      <c r="CM14" s="24">
        <f>+CL14/CJ14</f>
        <v>0</v>
      </c>
      <c r="CN14" s="67" t="s">
        <v>87</v>
      </c>
      <c r="CO14" s="5">
        <v>951.72</v>
      </c>
      <c r="CP14" s="6">
        <v>904.16</v>
      </c>
      <c r="CQ14" s="6">
        <f>+CO14-CP14</f>
        <v>47.560000000000059</v>
      </c>
      <c r="CR14" s="24">
        <f>+CQ14/CO14</f>
        <v>4.9972681040642265E-2</v>
      </c>
      <c r="CS14" s="67" t="s">
        <v>87</v>
      </c>
      <c r="CT14" s="7">
        <v>921.51</v>
      </c>
      <c r="CU14" s="6">
        <v>796.51</v>
      </c>
      <c r="CV14" s="6">
        <f>+CT14-CU14</f>
        <v>125</v>
      </c>
      <c r="CW14" s="24">
        <f t="shared" ref="CW14:CW19" si="3">+CV14/CT14</f>
        <v>0.13564692732580222</v>
      </c>
      <c r="CX14" s="67" t="s">
        <v>93</v>
      </c>
      <c r="CY14" s="5">
        <v>835.7</v>
      </c>
      <c r="CZ14" s="6">
        <v>710.7</v>
      </c>
      <c r="DA14" s="6">
        <f t="shared" ref="DA14:DA19" si="4">+CY14-CZ14</f>
        <v>125</v>
      </c>
      <c r="DB14" s="24">
        <f>+DA14/CY14</f>
        <v>0.14957520641378486</v>
      </c>
      <c r="DC14" s="67" t="s">
        <v>93</v>
      </c>
      <c r="DD14" s="5">
        <v>1122.48</v>
      </c>
      <c r="DE14" s="6">
        <f>DD14-DF14</f>
        <v>1066.3600000000001</v>
      </c>
      <c r="DF14" s="6">
        <v>56.12</v>
      </c>
      <c r="DG14" s="24">
        <f>+DF14/DD14</f>
        <v>4.9996436462119591E-2</v>
      </c>
      <c r="DH14" s="67" t="s">
        <v>93</v>
      </c>
      <c r="DI14" s="5">
        <v>712.41</v>
      </c>
      <c r="DJ14" s="7">
        <v>712.41</v>
      </c>
      <c r="DK14" s="6">
        <v>0</v>
      </c>
      <c r="DL14" s="24">
        <f>+DK14/DI14</f>
        <v>0</v>
      </c>
      <c r="DM14" s="67" t="s">
        <v>93</v>
      </c>
    </row>
    <row r="15" spans="1:117" x14ac:dyDescent="0.25">
      <c r="A15" s="1" t="s">
        <v>1</v>
      </c>
      <c r="B15" s="5">
        <v>2010.08</v>
      </c>
      <c r="C15" s="6">
        <v>1695.1</v>
      </c>
      <c r="D15" s="6">
        <v>314.98</v>
      </c>
      <c r="E15" s="19">
        <f t="shared" ref="E15:E19" si="5">D15/B15</f>
        <v>0.15670023083658363</v>
      </c>
      <c r="F15" s="67" t="s">
        <v>10</v>
      </c>
      <c r="G15" s="5">
        <v>1593.99</v>
      </c>
      <c r="H15" s="6">
        <v>1410.27</v>
      </c>
      <c r="I15" s="6">
        <v>183.72</v>
      </c>
      <c r="J15" s="19">
        <f t="shared" ref="J15:J19" si="6">I15/G15</f>
        <v>0.11525793762821598</v>
      </c>
      <c r="K15" s="54">
        <v>3200</v>
      </c>
      <c r="L15" s="5">
        <v>1725.74</v>
      </c>
      <c r="M15" s="6">
        <v>1358.87</v>
      </c>
      <c r="N15" s="6">
        <v>366.87</v>
      </c>
      <c r="O15" s="19">
        <f t="shared" ref="O15:O19" si="7">N15/L15</f>
        <v>0.21258706410003825</v>
      </c>
      <c r="P15" s="67" t="s">
        <v>10</v>
      </c>
      <c r="Q15" s="5">
        <v>1188.3900000000001</v>
      </c>
      <c r="R15" s="6">
        <v>991.07</v>
      </c>
      <c r="S15" s="6">
        <v>197.32</v>
      </c>
      <c r="T15" s="19">
        <f t="shared" ref="T15:T19" si="8">S15/Q15</f>
        <v>0.16603976808960019</v>
      </c>
      <c r="U15" s="54">
        <v>3200</v>
      </c>
      <c r="V15" s="12"/>
      <c r="W15" s="13"/>
      <c r="X15" s="13"/>
      <c r="Y15" s="15"/>
      <c r="Z15" s="14"/>
      <c r="AA15" s="12"/>
      <c r="AB15" s="13"/>
      <c r="AC15" s="13"/>
      <c r="AD15" s="15"/>
      <c r="AE15" s="34"/>
      <c r="AF15" s="7">
        <v>1640.48</v>
      </c>
      <c r="AG15" s="6">
        <f t="shared" ref="AG15:AG19" si="9">AF15-AH15</f>
        <v>1558.46</v>
      </c>
      <c r="AH15" s="6">
        <v>82.02</v>
      </c>
      <c r="AI15" s="18">
        <v>164.05</v>
      </c>
      <c r="AJ15" s="20">
        <f t="shared" ref="AJ15:AJ19" si="10">AI15/AF15</f>
        <v>0.10000121915536916</v>
      </c>
      <c r="AK15" s="69" t="s">
        <v>10</v>
      </c>
      <c r="AL15" s="5">
        <v>1670.95</v>
      </c>
      <c r="AM15" s="7">
        <f t="shared" ref="AM15:AM19" si="11">SUM(AL15-AN15)</f>
        <v>1587.4</v>
      </c>
      <c r="AN15" s="6">
        <v>83.55</v>
      </c>
      <c r="AO15" s="18">
        <v>167.1</v>
      </c>
      <c r="AP15" s="20">
        <f t="shared" ref="AP15:AP19" si="12">AO15/AL15</f>
        <v>0.10000299230976389</v>
      </c>
      <c r="AQ15" s="69" t="s">
        <v>10</v>
      </c>
      <c r="AR15" s="5">
        <v>1350.94</v>
      </c>
      <c r="AS15" s="7">
        <f t="shared" si="0"/>
        <v>1283.3900000000001</v>
      </c>
      <c r="AT15" s="6">
        <v>67.55</v>
      </c>
      <c r="AU15" s="18">
        <v>135.09</v>
      </c>
      <c r="AV15" s="20">
        <f t="shared" ref="AV15:AV19" si="13">AU15/AR15</f>
        <v>9.999703909870164E-2</v>
      </c>
      <c r="AW15" s="23">
        <v>2304.0700000000002</v>
      </c>
      <c r="AX15" s="7">
        <v>1423.8</v>
      </c>
      <c r="AY15" s="6">
        <f t="shared" ref="AY15:AY19" si="14">SUM(AX15-AZ15)</f>
        <v>1352.61</v>
      </c>
      <c r="AZ15" s="6">
        <v>71.19</v>
      </c>
      <c r="BA15" s="18">
        <v>142.38</v>
      </c>
      <c r="BB15" s="20">
        <f t="shared" ref="BB15:BB19" si="15">BA15/AX15</f>
        <v>0.1</v>
      </c>
      <c r="BC15" s="69" t="s">
        <v>10</v>
      </c>
      <c r="BD15" s="5">
        <v>1310.1500000000001</v>
      </c>
      <c r="BE15" s="6">
        <f t="shared" ref="BE15:BE19" si="16">SUM(BD15-BF15)</f>
        <v>1244.6400000000001</v>
      </c>
      <c r="BF15" s="6">
        <v>65.510000000000005</v>
      </c>
      <c r="BG15" s="6">
        <v>131.02000000000001</v>
      </c>
      <c r="BH15" s="95">
        <f t="shared" ref="BH15:BH19" si="17">BG15/BD15</f>
        <v>0.10000381635690569</v>
      </c>
      <c r="BI15" s="69" t="s">
        <v>10</v>
      </c>
      <c r="BJ15" s="5">
        <v>1097.28</v>
      </c>
      <c r="BK15" s="6">
        <f t="shared" ref="BK15:BK19" si="18">SUM(BJ15-BL15)</f>
        <v>1042.42</v>
      </c>
      <c r="BL15" s="6">
        <v>54.86</v>
      </c>
      <c r="BM15" s="6">
        <v>109.73</v>
      </c>
      <c r="BN15" s="95">
        <f>BM15/BJ15</f>
        <v>0.10000182268883057</v>
      </c>
      <c r="BO15" s="70">
        <v>1532.66</v>
      </c>
      <c r="BP15" s="7">
        <v>746.38</v>
      </c>
      <c r="BQ15" s="6">
        <v>709.2</v>
      </c>
      <c r="BR15" s="6">
        <v>37.18</v>
      </c>
      <c r="BS15" s="24">
        <f t="shared" si="1"/>
        <v>4.9813767785846348E-2</v>
      </c>
      <c r="BT15" s="67" t="s">
        <v>10</v>
      </c>
      <c r="BU15" s="7">
        <v>583.89</v>
      </c>
      <c r="BV15" s="6">
        <v>583.89</v>
      </c>
      <c r="BW15" s="6">
        <v>0</v>
      </c>
      <c r="BX15" s="24">
        <f t="shared" ref="BX15" si="19">BW15/BU15</f>
        <v>0</v>
      </c>
      <c r="BY15" s="68" t="s">
        <v>10</v>
      </c>
      <c r="BZ15" s="5">
        <v>764.4</v>
      </c>
      <c r="CA15" s="6">
        <v>726.35</v>
      </c>
      <c r="CB15" s="6">
        <v>38.049999999999997</v>
      </c>
      <c r="CC15" s="19">
        <f t="shared" si="2"/>
        <v>4.9777603349031918E-2</v>
      </c>
      <c r="CD15" s="67" t="s">
        <v>10</v>
      </c>
      <c r="CE15" s="43"/>
      <c r="CF15" s="44"/>
      <c r="CG15" s="44"/>
      <c r="CH15" s="45"/>
      <c r="CI15" s="46"/>
      <c r="CJ15" s="47"/>
      <c r="CK15" s="44"/>
      <c r="CL15" s="44"/>
      <c r="CM15" s="45"/>
      <c r="CN15" s="71"/>
      <c r="CO15" s="47"/>
      <c r="CP15" s="44"/>
      <c r="CQ15" s="44"/>
      <c r="CR15" s="45"/>
      <c r="CS15" s="71"/>
      <c r="CT15" s="7">
        <v>1956.98</v>
      </c>
      <c r="CU15" s="6">
        <v>1831.98</v>
      </c>
      <c r="CV15" s="6">
        <f t="shared" ref="CV15:CV19" si="20">+CT15-CU15</f>
        <v>125</v>
      </c>
      <c r="CW15" s="24">
        <f t="shared" si="3"/>
        <v>6.3873928195484875E-2</v>
      </c>
      <c r="CX15" s="67" t="s">
        <v>93</v>
      </c>
      <c r="CY15" s="5">
        <v>1752.87</v>
      </c>
      <c r="CZ15" s="6">
        <v>1627.87</v>
      </c>
      <c r="DA15" s="6">
        <f t="shared" si="4"/>
        <v>125</v>
      </c>
      <c r="DB15" s="24">
        <f t="shared" ref="DB15:DB19" si="21">+DA15/CY15</f>
        <v>7.1311620371162732E-2</v>
      </c>
      <c r="DC15" s="67" t="s">
        <v>93</v>
      </c>
      <c r="DD15" s="5">
        <v>2054.39</v>
      </c>
      <c r="DE15" s="6">
        <f t="shared" ref="DE15:DE19" si="22">DD15-DF15</f>
        <v>1951.6699999999998</v>
      </c>
      <c r="DF15" s="6">
        <v>102.72</v>
      </c>
      <c r="DG15" s="24">
        <f>+DF15/DD15</f>
        <v>5.0000243381246992E-2</v>
      </c>
      <c r="DH15" s="67" t="s">
        <v>93</v>
      </c>
      <c r="DI15" s="5">
        <v>1424.82</v>
      </c>
      <c r="DJ15" s="7">
        <v>1424.82</v>
      </c>
      <c r="DK15" s="6">
        <v>0</v>
      </c>
      <c r="DL15" s="24">
        <f t="shared" ref="DL15:DL19" si="23">+DK15/DI15</f>
        <v>0</v>
      </c>
      <c r="DM15" s="67" t="s">
        <v>93</v>
      </c>
    </row>
    <row r="16" spans="1:117" x14ac:dyDescent="0.25">
      <c r="A16" s="1" t="s">
        <v>2</v>
      </c>
      <c r="B16" s="5">
        <v>2776.01</v>
      </c>
      <c r="C16" s="6">
        <v>2308.04</v>
      </c>
      <c r="D16" s="6">
        <v>467.97</v>
      </c>
      <c r="E16" s="19">
        <f t="shared" si="5"/>
        <v>0.16857648207319137</v>
      </c>
      <c r="F16" s="67" t="s">
        <v>10</v>
      </c>
      <c r="G16" s="5">
        <v>2201.27</v>
      </c>
      <c r="H16" s="6">
        <v>1947.56</v>
      </c>
      <c r="I16" s="6">
        <f t="shared" ref="I16:I19" si="24">SUM(G16-H16)</f>
        <v>253.71000000000004</v>
      </c>
      <c r="J16" s="19">
        <f t="shared" si="6"/>
        <v>0.11525619301584995</v>
      </c>
      <c r="K16" s="54">
        <v>3200</v>
      </c>
      <c r="L16" s="5">
        <v>2588.9899999999998</v>
      </c>
      <c r="M16" s="6">
        <v>2003.52</v>
      </c>
      <c r="N16" s="6">
        <v>585.47</v>
      </c>
      <c r="O16" s="19">
        <f t="shared" si="7"/>
        <v>0.22613837828651331</v>
      </c>
      <c r="P16" s="67" t="s">
        <v>10</v>
      </c>
      <c r="Q16" s="5">
        <v>1782.82</v>
      </c>
      <c r="R16" s="6">
        <v>1486.84</v>
      </c>
      <c r="S16" s="6">
        <v>295.98</v>
      </c>
      <c r="T16" s="19">
        <f t="shared" si="8"/>
        <v>0.16601788178279356</v>
      </c>
      <c r="U16" s="54">
        <v>3200</v>
      </c>
      <c r="V16" s="12"/>
      <c r="W16" s="13"/>
      <c r="X16" s="13"/>
      <c r="Y16" s="15"/>
      <c r="Z16" s="14"/>
      <c r="AA16" s="12"/>
      <c r="AB16" s="13"/>
      <c r="AC16" s="13"/>
      <c r="AD16" s="15"/>
      <c r="AE16" s="34"/>
      <c r="AF16" s="7">
        <v>2460.8000000000002</v>
      </c>
      <c r="AG16" s="6">
        <f t="shared" si="9"/>
        <v>2337.7600000000002</v>
      </c>
      <c r="AH16" s="6">
        <v>123.04</v>
      </c>
      <c r="AI16" s="18">
        <v>246.08</v>
      </c>
      <c r="AJ16" s="20">
        <f t="shared" si="10"/>
        <v>9.9999999999999992E-2</v>
      </c>
      <c r="AK16" s="69" t="s">
        <v>10</v>
      </c>
      <c r="AL16" s="5">
        <v>2506.5100000000002</v>
      </c>
      <c r="AM16" s="7">
        <f t="shared" si="11"/>
        <v>2381.1800000000003</v>
      </c>
      <c r="AN16" s="6">
        <v>125.33</v>
      </c>
      <c r="AO16" s="18">
        <v>250.65</v>
      </c>
      <c r="AP16" s="20">
        <f t="shared" si="12"/>
        <v>9.9999601038894714E-2</v>
      </c>
      <c r="AQ16" s="69" t="s">
        <v>10</v>
      </c>
      <c r="AR16" s="5">
        <v>2026.47</v>
      </c>
      <c r="AS16" s="7">
        <f t="shared" si="0"/>
        <v>1925.15</v>
      </c>
      <c r="AT16" s="6">
        <v>101.32</v>
      </c>
      <c r="AU16" s="18">
        <v>202.65</v>
      </c>
      <c r="AV16" s="20">
        <f t="shared" si="13"/>
        <v>0.10000148040681579</v>
      </c>
      <c r="AW16" s="23">
        <v>3456.29</v>
      </c>
      <c r="AX16" s="7">
        <v>2135.7600000000002</v>
      </c>
      <c r="AY16" s="6">
        <f t="shared" si="14"/>
        <v>2028.9800000000002</v>
      </c>
      <c r="AZ16" s="6">
        <v>106.78</v>
      </c>
      <c r="BA16" s="18">
        <v>213.58</v>
      </c>
      <c r="BB16" s="20">
        <f t="shared" si="15"/>
        <v>0.10000187286961082</v>
      </c>
      <c r="BC16" s="69" t="s">
        <v>10</v>
      </c>
      <c r="BD16" s="5">
        <v>1965.19</v>
      </c>
      <c r="BE16" s="6">
        <f t="shared" si="16"/>
        <v>1866.93</v>
      </c>
      <c r="BF16" s="6">
        <v>98.26</v>
      </c>
      <c r="BG16" s="6">
        <v>196.52</v>
      </c>
      <c r="BH16" s="95">
        <f t="shared" si="17"/>
        <v>0.10000050885664999</v>
      </c>
      <c r="BI16" s="69" t="s">
        <v>10</v>
      </c>
      <c r="BJ16" s="5">
        <v>1645.89</v>
      </c>
      <c r="BK16" s="6">
        <f t="shared" si="18"/>
        <v>1596.51</v>
      </c>
      <c r="BL16" s="6">
        <v>49.38</v>
      </c>
      <c r="BM16" s="6">
        <v>164.59</v>
      </c>
      <c r="BN16" s="95">
        <f t="shared" ref="BN16:BN19" si="25">BM16/BJ16</f>
        <v>0.1000006075740177</v>
      </c>
      <c r="BO16" s="70">
        <v>2298.96</v>
      </c>
      <c r="BP16" s="7">
        <v>1056.76</v>
      </c>
      <c r="BQ16" s="6">
        <v>1004.06</v>
      </c>
      <c r="BR16" s="6">
        <v>52.7</v>
      </c>
      <c r="BS16" s="24">
        <f t="shared" si="1"/>
        <v>4.9869412165486966E-2</v>
      </c>
      <c r="BT16" s="67" t="s">
        <v>10</v>
      </c>
      <c r="BU16" s="7">
        <v>823.42</v>
      </c>
      <c r="BV16" s="6">
        <v>823.42</v>
      </c>
      <c r="BW16" s="6">
        <v>0</v>
      </c>
      <c r="BX16" s="24">
        <f>BW16/BU16</f>
        <v>0</v>
      </c>
      <c r="BY16" s="68" t="s">
        <v>10</v>
      </c>
      <c r="BZ16" s="5">
        <v>1083.06</v>
      </c>
      <c r="CA16" s="6">
        <v>1029.05</v>
      </c>
      <c r="CB16" s="6">
        <v>54.01</v>
      </c>
      <c r="CC16" s="19">
        <f t="shared" si="2"/>
        <v>4.9867966686979487E-2</v>
      </c>
      <c r="CD16" s="67" t="s">
        <v>10</v>
      </c>
      <c r="CE16" s="43"/>
      <c r="CF16" s="44"/>
      <c r="CG16" s="44"/>
      <c r="CH16" s="45"/>
      <c r="CI16" s="46"/>
      <c r="CJ16" s="47"/>
      <c r="CK16" s="44"/>
      <c r="CL16" s="44"/>
      <c r="CM16" s="45"/>
      <c r="CN16" s="71"/>
      <c r="CO16" s="47"/>
      <c r="CP16" s="44"/>
      <c r="CQ16" s="44"/>
      <c r="CR16" s="45"/>
      <c r="CS16" s="71"/>
      <c r="CT16" s="7">
        <v>2625.92</v>
      </c>
      <c r="CU16" s="6">
        <v>2500.92</v>
      </c>
      <c r="CV16" s="6">
        <f t="shared" si="20"/>
        <v>125</v>
      </c>
      <c r="CW16" s="24">
        <f t="shared" si="3"/>
        <v>4.7602364123811844E-2</v>
      </c>
      <c r="CX16" s="67" t="s">
        <v>93</v>
      </c>
      <c r="CY16" s="5">
        <v>2387.75</v>
      </c>
      <c r="CZ16" s="6">
        <v>2262.75</v>
      </c>
      <c r="DA16" s="6">
        <f t="shared" si="4"/>
        <v>125</v>
      </c>
      <c r="DB16" s="24">
        <f t="shared" si="21"/>
        <v>5.2350539210553867E-2</v>
      </c>
      <c r="DC16" s="67" t="s">
        <v>93</v>
      </c>
      <c r="DD16" s="5">
        <v>3098.29</v>
      </c>
      <c r="DE16" s="6">
        <f t="shared" si="22"/>
        <v>2943.38</v>
      </c>
      <c r="DF16" s="6">
        <v>154.91</v>
      </c>
      <c r="DG16" s="24">
        <f t="shared" ref="DG16:DG19" si="26">+DF16/DD16</f>
        <v>4.999854758592643E-2</v>
      </c>
      <c r="DH16" s="67" t="s">
        <v>93</v>
      </c>
      <c r="DI16" s="5">
        <v>2137.23</v>
      </c>
      <c r="DJ16" s="7">
        <v>2137.23</v>
      </c>
      <c r="DK16" s="6">
        <v>0</v>
      </c>
      <c r="DL16" s="24">
        <f t="shared" si="23"/>
        <v>0</v>
      </c>
      <c r="DM16" s="67" t="s">
        <v>93</v>
      </c>
    </row>
    <row r="17" spans="1:117" x14ac:dyDescent="0.25">
      <c r="A17" s="1" t="s">
        <v>3</v>
      </c>
      <c r="B17" s="5">
        <v>2776.01</v>
      </c>
      <c r="C17" s="6">
        <v>2308.04</v>
      </c>
      <c r="D17" s="6">
        <v>467.97</v>
      </c>
      <c r="E17" s="19">
        <f t="shared" si="5"/>
        <v>0.16857648207319137</v>
      </c>
      <c r="F17" s="67" t="s">
        <v>10</v>
      </c>
      <c r="G17" s="5">
        <v>2201.27</v>
      </c>
      <c r="H17" s="6">
        <v>1947.56</v>
      </c>
      <c r="I17" s="6">
        <f t="shared" si="24"/>
        <v>253.71000000000004</v>
      </c>
      <c r="J17" s="19">
        <f t="shared" si="6"/>
        <v>0.11525619301584995</v>
      </c>
      <c r="K17" s="54">
        <v>3200</v>
      </c>
      <c r="L17" s="5">
        <v>2588.9899999999998</v>
      </c>
      <c r="M17" s="6">
        <v>2003.52</v>
      </c>
      <c r="N17" s="6">
        <v>585.47</v>
      </c>
      <c r="O17" s="19">
        <f t="shared" si="7"/>
        <v>0.22613837828651331</v>
      </c>
      <c r="P17" s="67" t="s">
        <v>10</v>
      </c>
      <c r="Q17" s="5">
        <v>1782.82</v>
      </c>
      <c r="R17" s="6">
        <v>1486.84</v>
      </c>
      <c r="S17" s="6">
        <f t="shared" ref="S17:S19" si="27">SUM(Q17-R17)</f>
        <v>295.98</v>
      </c>
      <c r="T17" s="19">
        <f t="shared" si="8"/>
        <v>0.16601788178279356</v>
      </c>
      <c r="U17" s="54">
        <v>3200</v>
      </c>
      <c r="V17" s="12"/>
      <c r="W17" s="13"/>
      <c r="X17" s="13"/>
      <c r="Y17" s="15"/>
      <c r="Z17" s="14"/>
      <c r="AA17" s="12"/>
      <c r="AB17" s="13"/>
      <c r="AC17" s="13"/>
      <c r="AD17" s="15"/>
      <c r="AE17" s="34"/>
      <c r="AF17" s="7">
        <v>2460.8000000000002</v>
      </c>
      <c r="AG17" s="6">
        <f t="shared" si="9"/>
        <v>2337.7600000000002</v>
      </c>
      <c r="AH17" s="6">
        <v>123.04</v>
      </c>
      <c r="AI17" s="18">
        <v>246.08</v>
      </c>
      <c r="AJ17" s="20">
        <f t="shared" si="10"/>
        <v>9.9999999999999992E-2</v>
      </c>
      <c r="AK17" s="69" t="s">
        <v>10</v>
      </c>
      <c r="AL17" s="5">
        <v>2506.5100000000002</v>
      </c>
      <c r="AM17" s="7">
        <f t="shared" si="11"/>
        <v>2381.1800000000003</v>
      </c>
      <c r="AN17" s="6">
        <v>125.33</v>
      </c>
      <c r="AO17" s="18">
        <v>250.65</v>
      </c>
      <c r="AP17" s="20">
        <f t="shared" si="12"/>
        <v>9.9999601038894714E-2</v>
      </c>
      <c r="AQ17" s="69" t="s">
        <v>10</v>
      </c>
      <c r="AR17" s="5">
        <v>2026.47</v>
      </c>
      <c r="AS17" s="7">
        <f t="shared" si="0"/>
        <v>1925.15</v>
      </c>
      <c r="AT17" s="6">
        <v>101.32</v>
      </c>
      <c r="AU17" s="18">
        <v>202.65</v>
      </c>
      <c r="AV17" s="20">
        <f t="shared" si="13"/>
        <v>0.10000148040681579</v>
      </c>
      <c r="AW17" s="23">
        <v>3456.29</v>
      </c>
      <c r="AX17" s="7">
        <v>2135.7600000000002</v>
      </c>
      <c r="AY17" s="6">
        <f t="shared" si="14"/>
        <v>2028.9800000000002</v>
      </c>
      <c r="AZ17" s="6">
        <v>106.78</v>
      </c>
      <c r="BA17" s="18">
        <v>213.58</v>
      </c>
      <c r="BB17" s="20">
        <f t="shared" si="15"/>
        <v>0.10000187286961082</v>
      </c>
      <c r="BC17" s="69" t="s">
        <v>10</v>
      </c>
      <c r="BD17" s="5">
        <v>1965.19</v>
      </c>
      <c r="BE17" s="6">
        <f t="shared" si="16"/>
        <v>1866.93</v>
      </c>
      <c r="BF17" s="6">
        <v>98.26</v>
      </c>
      <c r="BG17" s="6">
        <v>196.52</v>
      </c>
      <c r="BH17" s="95">
        <f t="shared" si="17"/>
        <v>0.10000050885664999</v>
      </c>
      <c r="BI17" s="69" t="s">
        <v>10</v>
      </c>
      <c r="BJ17" s="5">
        <v>1645.89</v>
      </c>
      <c r="BK17" s="6">
        <f t="shared" si="18"/>
        <v>1596.51</v>
      </c>
      <c r="BL17" s="6">
        <v>49.38</v>
      </c>
      <c r="BM17" s="6">
        <v>164.59</v>
      </c>
      <c r="BN17" s="95">
        <f t="shared" si="25"/>
        <v>0.1000006075740177</v>
      </c>
      <c r="BO17" s="70">
        <v>2298.96</v>
      </c>
      <c r="BP17" s="7">
        <v>1056.76</v>
      </c>
      <c r="BQ17" s="6">
        <v>1004.06</v>
      </c>
      <c r="BR17" s="6">
        <v>52.7</v>
      </c>
      <c r="BS17" s="24">
        <f t="shared" si="1"/>
        <v>4.9869412165486966E-2</v>
      </c>
      <c r="BT17" s="67" t="s">
        <v>10</v>
      </c>
      <c r="BU17" s="7">
        <v>823.42</v>
      </c>
      <c r="BV17" s="6">
        <v>823.42</v>
      </c>
      <c r="BW17" s="6">
        <v>0</v>
      </c>
      <c r="BX17" s="24">
        <f t="shared" ref="BX17:BX19" si="28">BW17/BU17</f>
        <v>0</v>
      </c>
      <c r="BY17" s="68" t="s">
        <v>10</v>
      </c>
      <c r="BZ17" s="5">
        <v>1083.06</v>
      </c>
      <c r="CA17" s="6">
        <v>1029.05</v>
      </c>
      <c r="CB17" s="6">
        <v>54.01</v>
      </c>
      <c r="CC17" s="19">
        <f t="shared" si="2"/>
        <v>4.9867966686979487E-2</v>
      </c>
      <c r="CD17" s="67" t="s">
        <v>10</v>
      </c>
      <c r="CE17" s="43"/>
      <c r="CF17" s="44"/>
      <c r="CG17" s="44"/>
      <c r="CH17" s="45"/>
      <c r="CI17" s="46"/>
      <c r="CJ17" s="47"/>
      <c r="CK17" s="44"/>
      <c r="CL17" s="44"/>
      <c r="CM17" s="45"/>
      <c r="CN17" s="71"/>
      <c r="CO17" s="47"/>
      <c r="CP17" s="44"/>
      <c r="CQ17" s="44"/>
      <c r="CR17" s="45"/>
      <c r="CS17" s="71"/>
      <c r="CT17" s="7">
        <v>2625.92</v>
      </c>
      <c r="CU17" s="6">
        <v>2500.92</v>
      </c>
      <c r="CV17" s="6">
        <f t="shared" si="20"/>
        <v>125</v>
      </c>
      <c r="CW17" s="24">
        <f t="shared" si="3"/>
        <v>4.7602364123811844E-2</v>
      </c>
      <c r="CX17" s="67" t="s">
        <v>93</v>
      </c>
      <c r="CY17" s="5">
        <v>2387.75</v>
      </c>
      <c r="CZ17" s="6">
        <v>2262.75</v>
      </c>
      <c r="DA17" s="6">
        <f t="shared" si="4"/>
        <v>125</v>
      </c>
      <c r="DB17" s="24">
        <f t="shared" si="21"/>
        <v>5.2350539210553867E-2</v>
      </c>
      <c r="DC17" s="67" t="s">
        <v>93</v>
      </c>
      <c r="DD17" s="5">
        <v>3098.29</v>
      </c>
      <c r="DE17" s="6">
        <f t="shared" si="22"/>
        <v>2943.38</v>
      </c>
      <c r="DF17" s="6">
        <v>154.91</v>
      </c>
      <c r="DG17" s="24">
        <f t="shared" si="26"/>
        <v>4.999854758592643E-2</v>
      </c>
      <c r="DH17" s="67" t="s">
        <v>93</v>
      </c>
      <c r="DI17" s="5">
        <v>2137.23</v>
      </c>
      <c r="DJ17" s="7">
        <v>2137.23</v>
      </c>
      <c r="DK17" s="6">
        <v>0</v>
      </c>
      <c r="DL17" s="24">
        <f t="shared" si="23"/>
        <v>0</v>
      </c>
      <c r="DM17" s="67" t="s">
        <v>93</v>
      </c>
    </row>
    <row r="18" spans="1:117" x14ac:dyDescent="0.25">
      <c r="A18" s="1" t="s">
        <v>4</v>
      </c>
      <c r="B18" s="5">
        <v>1723.03</v>
      </c>
      <c r="C18" s="6">
        <v>1465.42</v>
      </c>
      <c r="D18" s="6">
        <v>257.61</v>
      </c>
      <c r="E18" s="19">
        <f t="shared" si="5"/>
        <v>0.14950987504570437</v>
      </c>
      <c r="F18" s="67" t="s">
        <v>10</v>
      </c>
      <c r="G18" s="5">
        <v>1366.28</v>
      </c>
      <c r="H18" s="6">
        <v>1208.8499999999999</v>
      </c>
      <c r="I18" s="6">
        <f t="shared" si="24"/>
        <v>157.43000000000006</v>
      </c>
      <c r="J18" s="19">
        <f t="shared" si="6"/>
        <v>0.11522528325087103</v>
      </c>
      <c r="K18" s="54">
        <v>3200</v>
      </c>
      <c r="L18" s="5">
        <v>1553.26</v>
      </c>
      <c r="M18" s="6">
        <v>1230.07</v>
      </c>
      <c r="N18" s="6">
        <v>323.19</v>
      </c>
      <c r="O18" s="19">
        <f t="shared" si="7"/>
        <v>0.20807205490387959</v>
      </c>
      <c r="P18" s="67" t="s">
        <v>10</v>
      </c>
      <c r="Q18" s="5">
        <v>1070.93</v>
      </c>
      <c r="R18" s="6">
        <v>893.2</v>
      </c>
      <c r="S18" s="6">
        <f t="shared" si="27"/>
        <v>177.73000000000002</v>
      </c>
      <c r="T18" s="19">
        <f t="shared" si="8"/>
        <v>0.16595855938296622</v>
      </c>
      <c r="U18" s="54">
        <v>3200</v>
      </c>
      <c r="V18" s="7">
        <v>1790</v>
      </c>
      <c r="W18" s="6">
        <v>1790</v>
      </c>
      <c r="X18" s="6">
        <f>+V18-W18</f>
        <v>0</v>
      </c>
      <c r="Y18" s="24">
        <f>+X18/V18</f>
        <v>0</v>
      </c>
      <c r="Z18" s="67" t="s">
        <v>10</v>
      </c>
      <c r="AA18" s="7">
        <v>1632.58</v>
      </c>
      <c r="AB18" s="6">
        <v>1632.58</v>
      </c>
      <c r="AC18" s="6">
        <f>+AA18-AB18</f>
        <v>0</v>
      </c>
      <c r="AD18" s="24">
        <f>+AC18/AA18</f>
        <v>0</v>
      </c>
      <c r="AE18" s="68" t="s">
        <v>10</v>
      </c>
      <c r="AF18" s="7">
        <v>1476.49</v>
      </c>
      <c r="AG18" s="6">
        <f t="shared" si="9"/>
        <v>1402.67</v>
      </c>
      <c r="AH18" s="6">
        <v>73.819999999999993</v>
      </c>
      <c r="AI18" s="18">
        <v>147.65</v>
      </c>
      <c r="AJ18" s="20">
        <f t="shared" si="10"/>
        <v>0.10000067728193215</v>
      </c>
      <c r="AK18" s="69" t="s">
        <v>10</v>
      </c>
      <c r="AL18" s="5">
        <v>1503.92</v>
      </c>
      <c r="AM18" s="7">
        <f t="shared" si="11"/>
        <v>1428.72</v>
      </c>
      <c r="AN18" s="6">
        <v>75.2</v>
      </c>
      <c r="AO18" s="18">
        <v>150.38999999999999</v>
      </c>
      <c r="AP18" s="20">
        <f t="shared" si="12"/>
        <v>9.9998670142028817E-2</v>
      </c>
      <c r="AQ18" s="69" t="s">
        <v>10</v>
      </c>
      <c r="AR18" s="5">
        <v>1215.8900000000001</v>
      </c>
      <c r="AS18" s="7">
        <f t="shared" si="0"/>
        <v>1155.1000000000001</v>
      </c>
      <c r="AT18" s="6">
        <v>60.79</v>
      </c>
      <c r="AU18" s="18">
        <v>121.59</v>
      </c>
      <c r="AV18" s="20">
        <f t="shared" si="13"/>
        <v>0.10000082244281966</v>
      </c>
      <c r="AW18" s="23">
        <v>2073.8200000000002</v>
      </c>
      <c r="AX18" s="7">
        <v>1281.4100000000001</v>
      </c>
      <c r="AY18" s="6">
        <f t="shared" si="14"/>
        <v>1217.3400000000001</v>
      </c>
      <c r="AZ18" s="6">
        <v>64.069999999999993</v>
      </c>
      <c r="BA18" s="18">
        <v>128.13999999999999</v>
      </c>
      <c r="BB18" s="20">
        <f t="shared" si="15"/>
        <v>9.9999219609648735E-2</v>
      </c>
      <c r="BC18" s="69" t="s">
        <v>10</v>
      </c>
      <c r="BD18" s="5">
        <v>1179.08</v>
      </c>
      <c r="BE18" s="6">
        <f t="shared" si="16"/>
        <v>1120.1299999999999</v>
      </c>
      <c r="BF18" s="6">
        <v>58.95</v>
      </c>
      <c r="BG18" s="6">
        <v>117.91</v>
      </c>
      <c r="BH18" s="95">
        <f t="shared" si="17"/>
        <v>0.10000169623774469</v>
      </c>
      <c r="BI18" s="69" t="s">
        <v>10</v>
      </c>
      <c r="BJ18" s="5">
        <v>987.5</v>
      </c>
      <c r="BK18" s="6">
        <f t="shared" si="18"/>
        <v>905.21</v>
      </c>
      <c r="BL18" s="6">
        <v>82.29</v>
      </c>
      <c r="BM18" s="6">
        <v>98.75</v>
      </c>
      <c r="BN18" s="95">
        <f t="shared" si="25"/>
        <v>0.1</v>
      </c>
      <c r="BO18" s="70">
        <v>1379.38</v>
      </c>
      <c r="BP18" s="7">
        <v>746.38</v>
      </c>
      <c r="BQ18" s="6">
        <v>709.2</v>
      </c>
      <c r="BR18" s="6">
        <v>37.18</v>
      </c>
      <c r="BS18" s="24">
        <f t="shared" si="1"/>
        <v>4.9813767785846348E-2</v>
      </c>
      <c r="BT18" s="67" t="s">
        <v>10</v>
      </c>
      <c r="BU18" s="7">
        <v>583.89</v>
      </c>
      <c r="BV18" s="6">
        <v>583.89</v>
      </c>
      <c r="BW18" s="6">
        <v>0</v>
      </c>
      <c r="BX18" s="24">
        <f t="shared" si="28"/>
        <v>0</v>
      </c>
      <c r="BY18" s="68" t="s">
        <v>10</v>
      </c>
      <c r="BZ18" s="5">
        <v>764.4</v>
      </c>
      <c r="CA18" s="6">
        <v>726.35</v>
      </c>
      <c r="CB18" s="6">
        <v>38.049999999999997</v>
      </c>
      <c r="CC18" s="19">
        <f t="shared" si="2"/>
        <v>4.9777603349031918E-2</v>
      </c>
      <c r="CD18" s="67" t="s">
        <v>10</v>
      </c>
      <c r="CE18" s="7">
        <v>2001.74</v>
      </c>
      <c r="CF18" s="6">
        <v>1851.62</v>
      </c>
      <c r="CG18" s="6">
        <f>+CE18-CF18</f>
        <v>150.12000000000012</v>
      </c>
      <c r="CH18" s="24">
        <f>+CG18/CE18</f>
        <v>7.4994754563529789E-2</v>
      </c>
      <c r="CI18" s="67" t="s">
        <v>87</v>
      </c>
      <c r="CJ18" s="5">
        <v>966.76</v>
      </c>
      <c r="CK18" s="6">
        <v>966.76</v>
      </c>
      <c r="CL18" s="6">
        <f>+CJ18-CK18</f>
        <v>0</v>
      </c>
      <c r="CM18" s="24">
        <f>+CL18/CJ18</f>
        <v>0</v>
      </c>
      <c r="CN18" s="67" t="s">
        <v>87</v>
      </c>
      <c r="CO18" s="5">
        <v>1901.16</v>
      </c>
      <c r="CP18" s="6">
        <v>1806.12</v>
      </c>
      <c r="CQ18" s="6">
        <f>+CO18-CP18</f>
        <v>95.040000000000191</v>
      </c>
      <c r="CR18" s="24">
        <f>+CQ18/CO18</f>
        <v>4.9990532096194001E-2</v>
      </c>
      <c r="CS18" s="67" t="s">
        <v>87</v>
      </c>
      <c r="CT18" s="7">
        <v>1709.58</v>
      </c>
      <c r="CU18" s="6">
        <v>1584.58</v>
      </c>
      <c r="CV18" s="6">
        <f t="shared" si="20"/>
        <v>125</v>
      </c>
      <c r="CW18" s="24">
        <f t="shared" si="3"/>
        <v>7.311737385790662E-2</v>
      </c>
      <c r="CX18" s="67" t="s">
        <v>93</v>
      </c>
      <c r="CY18" s="5">
        <v>1534.09</v>
      </c>
      <c r="CZ18" s="6">
        <v>1409.09</v>
      </c>
      <c r="DA18" s="6">
        <f t="shared" si="4"/>
        <v>125</v>
      </c>
      <c r="DB18" s="24">
        <f t="shared" si="21"/>
        <v>8.1481529766832456E-2</v>
      </c>
      <c r="DC18" s="67" t="s">
        <v>93</v>
      </c>
      <c r="DD18" s="5">
        <v>2054.39</v>
      </c>
      <c r="DE18" s="6">
        <f t="shared" si="22"/>
        <v>1951.6699999999998</v>
      </c>
      <c r="DF18" s="6">
        <v>102.72</v>
      </c>
      <c r="DG18" s="24">
        <f t="shared" si="26"/>
        <v>5.0000243381246992E-2</v>
      </c>
      <c r="DH18" s="67" t="s">
        <v>93</v>
      </c>
      <c r="DI18" s="5">
        <v>1424.82</v>
      </c>
      <c r="DJ18" s="7">
        <v>1424.82</v>
      </c>
      <c r="DK18" s="6">
        <v>0</v>
      </c>
      <c r="DL18" s="24">
        <f t="shared" si="23"/>
        <v>0</v>
      </c>
      <c r="DM18" s="67" t="s">
        <v>93</v>
      </c>
    </row>
    <row r="19" spans="1:117" x14ac:dyDescent="0.25">
      <c r="A19" s="1" t="s">
        <v>5</v>
      </c>
      <c r="B19" s="5">
        <v>1723.03</v>
      </c>
      <c r="C19" s="6">
        <v>1465.42</v>
      </c>
      <c r="D19" s="6">
        <v>257.61</v>
      </c>
      <c r="E19" s="19">
        <f t="shared" si="5"/>
        <v>0.14950987504570437</v>
      </c>
      <c r="F19" s="67" t="s">
        <v>10</v>
      </c>
      <c r="G19" s="5">
        <v>1366.28</v>
      </c>
      <c r="H19" s="6">
        <v>1208.8499999999999</v>
      </c>
      <c r="I19" s="6">
        <f t="shared" si="24"/>
        <v>157.43000000000006</v>
      </c>
      <c r="J19" s="19">
        <f t="shared" si="6"/>
        <v>0.11522528325087103</v>
      </c>
      <c r="K19" s="54">
        <v>3200</v>
      </c>
      <c r="L19" s="5">
        <v>1553.26</v>
      </c>
      <c r="M19" s="6">
        <v>1230.07</v>
      </c>
      <c r="N19" s="6">
        <v>323.19</v>
      </c>
      <c r="O19" s="19">
        <f t="shared" si="7"/>
        <v>0.20807205490387959</v>
      </c>
      <c r="P19" s="67" t="s">
        <v>10</v>
      </c>
      <c r="Q19" s="5">
        <v>1070.93</v>
      </c>
      <c r="R19" s="6">
        <v>893.2</v>
      </c>
      <c r="S19" s="6">
        <f t="shared" si="27"/>
        <v>177.73000000000002</v>
      </c>
      <c r="T19" s="19">
        <f t="shared" si="8"/>
        <v>0.16595855938296622</v>
      </c>
      <c r="U19" s="54">
        <v>3200</v>
      </c>
      <c r="V19" s="7">
        <v>2402.6</v>
      </c>
      <c r="W19" s="6">
        <v>2402.6</v>
      </c>
      <c r="X19" s="6">
        <f>+V19-W19</f>
        <v>0</v>
      </c>
      <c r="Y19" s="24">
        <f>+X19/V19</f>
        <v>0</v>
      </c>
      <c r="Z19" s="67" t="s">
        <v>10</v>
      </c>
      <c r="AA19" s="5">
        <v>2212.04</v>
      </c>
      <c r="AB19" s="6">
        <v>2212.04</v>
      </c>
      <c r="AC19" s="6">
        <f>+AA19-AB19</f>
        <v>0</v>
      </c>
      <c r="AD19" s="24">
        <f>+AC19/AA19</f>
        <v>0</v>
      </c>
      <c r="AE19" s="68" t="s">
        <v>10</v>
      </c>
      <c r="AF19" s="7">
        <v>1476.49</v>
      </c>
      <c r="AG19" s="6">
        <f t="shared" si="9"/>
        <v>1402.67</v>
      </c>
      <c r="AH19" s="6">
        <v>73.819999999999993</v>
      </c>
      <c r="AI19" s="18">
        <v>147.65</v>
      </c>
      <c r="AJ19" s="20">
        <f t="shared" si="10"/>
        <v>0.10000067728193215</v>
      </c>
      <c r="AK19" s="69" t="s">
        <v>10</v>
      </c>
      <c r="AL19" s="5">
        <v>1503.92</v>
      </c>
      <c r="AM19" s="7">
        <f t="shared" si="11"/>
        <v>1428.72</v>
      </c>
      <c r="AN19" s="6">
        <v>75.2</v>
      </c>
      <c r="AO19" s="18">
        <v>150.38999999999999</v>
      </c>
      <c r="AP19" s="20">
        <f t="shared" si="12"/>
        <v>9.9998670142028817E-2</v>
      </c>
      <c r="AQ19" s="69" t="s">
        <v>10</v>
      </c>
      <c r="AR19" s="5">
        <v>1215.8900000000001</v>
      </c>
      <c r="AS19" s="7">
        <f t="shared" si="0"/>
        <v>1155.1000000000001</v>
      </c>
      <c r="AT19" s="6">
        <v>60.79</v>
      </c>
      <c r="AU19" s="18">
        <v>121.59</v>
      </c>
      <c r="AV19" s="20">
        <f t="shared" si="13"/>
        <v>0.10000082244281966</v>
      </c>
      <c r="AW19" s="23">
        <v>2073.8200000000002</v>
      </c>
      <c r="AX19" s="7">
        <v>1281.4100000000001</v>
      </c>
      <c r="AY19" s="6">
        <f t="shared" si="14"/>
        <v>1217.3400000000001</v>
      </c>
      <c r="AZ19" s="6">
        <v>64.069999999999993</v>
      </c>
      <c r="BA19" s="18">
        <v>128.13999999999999</v>
      </c>
      <c r="BB19" s="20">
        <f t="shared" si="15"/>
        <v>9.9999219609648735E-2</v>
      </c>
      <c r="BC19" s="69" t="s">
        <v>10</v>
      </c>
      <c r="BD19" s="5">
        <v>1179.08</v>
      </c>
      <c r="BE19" s="6">
        <f t="shared" si="16"/>
        <v>1120.1299999999999</v>
      </c>
      <c r="BF19" s="6">
        <v>58.95</v>
      </c>
      <c r="BG19" s="6">
        <v>117.91</v>
      </c>
      <c r="BH19" s="95">
        <f t="shared" si="17"/>
        <v>0.10000169623774469</v>
      </c>
      <c r="BI19" s="69" t="s">
        <v>10</v>
      </c>
      <c r="BJ19" s="5">
        <v>987.5</v>
      </c>
      <c r="BK19" s="6">
        <f t="shared" si="18"/>
        <v>905.21</v>
      </c>
      <c r="BL19" s="6">
        <v>82.29</v>
      </c>
      <c r="BM19" s="6">
        <v>98.75</v>
      </c>
      <c r="BN19" s="95">
        <f t="shared" si="25"/>
        <v>0.1</v>
      </c>
      <c r="BO19" s="70">
        <v>1379.38</v>
      </c>
      <c r="BP19" s="7">
        <v>1056.76</v>
      </c>
      <c r="BQ19" s="6">
        <v>1004.06</v>
      </c>
      <c r="BR19" s="6">
        <v>52.7</v>
      </c>
      <c r="BS19" s="24">
        <f t="shared" si="1"/>
        <v>4.9869412165486966E-2</v>
      </c>
      <c r="BT19" s="67" t="s">
        <v>10</v>
      </c>
      <c r="BU19" s="7">
        <v>823.42</v>
      </c>
      <c r="BV19" s="6">
        <v>823.42</v>
      </c>
      <c r="BW19" s="6">
        <v>0</v>
      </c>
      <c r="BX19" s="24">
        <f t="shared" si="28"/>
        <v>0</v>
      </c>
      <c r="BY19" s="68" t="s">
        <v>10</v>
      </c>
      <c r="BZ19" s="5">
        <v>1083.06</v>
      </c>
      <c r="CA19" s="6">
        <v>1029.05</v>
      </c>
      <c r="CB19" s="6">
        <v>54.01</v>
      </c>
      <c r="CC19" s="19">
        <f t="shared" si="2"/>
        <v>4.9867966686979487E-2</v>
      </c>
      <c r="CD19" s="67" t="s">
        <v>10</v>
      </c>
      <c r="CE19" s="7">
        <v>2850.72</v>
      </c>
      <c r="CF19" s="6">
        <v>2636.92</v>
      </c>
      <c r="CG19" s="6">
        <f>+CE19-CF19</f>
        <v>213.79999999999973</v>
      </c>
      <c r="CH19" s="24">
        <f>+CG19/CE19</f>
        <v>7.4998596845709059E-2</v>
      </c>
      <c r="CI19" s="67" t="s">
        <v>87</v>
      </c>
      <c r="CJ19" s="5">
        <v>1377.64</v>
      </c>
      <c r="CK19" s="6">
        <v>1377.64</v>
      </c>
      <c r="CL19" s="6">
        <f>+CJ19-CK19</f>
        <v>0</v>
      </c>
      <c r="CM19" s="24">
        <f>+CL19/CJ19</f>
        <v>0</v>
      </c>
      <c r="CN19" s="67" t="s">
        <v>87</v>
      </c>
      <c r="CO19" s="5">
        <v>2709.84</v>
      </c>
      <c r="CP19" s="6">
        <v>2574.36</v>
      </c>
      <c r="CQ19" s="6">
        <f>+CO19-CP19</f>
        <v>135.48000000000002</v>
      </c>
      <c r="CR19" s="24">
        <f>+CQ19/CO19</f>
        <v>4.9995571694269776E-2</v>
      </c>
      <c r="CS19" s="67" t="s">
        <v>87</v>
      </c>
      <c r="CT19" s="7">
        <v>2277.701</v>
      </c>
      <c r="CU19" s="6">
        <v>2152.6999999999998</v>
      </c>
      <c r="CV19" s="6">
        <f t="shared" si="20"/>
        <v>125.0010000000002</v>
      </c>
      <c r="CW19" s="24">
        <f t="shared" si="3"/>
        <v>5.4880337673821195E-2</v>
      </c>
      <c r="CX19" s="67" t="s">
        <v>93</v>
      </c>
      <c r="CY19" s="5">
        <v>2070.61</v>
      </c>
      <c r="CZ19" s="6">
        <v>1945.61</v>
      </c>
      <c r="DA19" s="6">
        <f t="shared" si="4"/>
        <v>125.00000000000023</v>
      </c>
      <c r="DB19" s="24">
        <f t="shared" si="21"/>
        <v>6.0368683624632463E-2</v>
      </c>
      <c r="DC19" s="67" t="s">
        <v>93</v>
      </c>
      <c r="DD19" s="5">
        <v>2054.39</v>
      </c>
      <c r="DE19" s="6">
        <f t="shared" si="22"/>
        <v>1951.6699999999998</v>
      </c>
      <c r="DF19" s="6">
        <v>102.72</v>
      </c>
      <c r="DG19" s="24">
        <f t="shared" si="26"/>
        <v>5.0000243381246992E-2</v>
      </c>
      <c r="DH19" s="67" t="s">
        <v>93</v>
      </c>
      <c r="DI19" s="5">
        <v>1424.82</v>
      </c>
      <c r="DJ19" s="7">
        <v>1424.82</v>
      </c>
      <c r="DK19" s="6">
        <v>0</v>
      </c>
      <c r="DL19" s="24">
        <f t="shared" si="23"/>
        <v>0</v>
      </c>
      <c r="DM19" s="67" t="s">
        <v>93</v>
      </c>
    </row>
    <row r="20" spans="1:117" ht="15.75" thickBot="1" x14ac:dyDescent="0.3">
      <c r="A20" s="60"/>
      <c r="B20" s="219" t="s">
        <v>73</v>
      </c>
      <c r="C20" s="220"/>
      <c r="D20" s="220"/>
      <c r="E20" s="220"/>
      <c r="F20" s="221"/>
      <c r="G20" s="219" t="s">
        <v>73</v>
      </c>
      <c r="H20" s="220"/>
      <c r="I20" s="220"/>
      <c r="J20" s="220"/>
      <c r="K20" s="221"/>
      <c r="L20" s="219" t="s">
        <v>73</v>
      </c>
      <c r="M20" s="220"/>
      <c r="N20" s="220"/>
      <c r="O20" s="220"/>
      <c r="P20" s="221"/>
      <c r="Q20" s="219" t="s">
        <v>73</v>
      </c>
      <c r="R20" s="220"/>
      <c r="S20" s="220"/>
      <c r="T20" s="220"/>
      <c r="U20" s="221"/>
      <c r="V20" s="222"/>
      <c r="W20" s="223"/>
      <c r="X20" s="223"/>
      <c r="Y20" s="223"/>
      <c r="Z20" s="224"/>
      <c r="AA20" s="32"/>
      <c r="AB20" s="32"/>
      <c r="AC20" s="32"/>
      <c r="AD20" s="33"/>
      <c r="AE20" s="35"/>
      <c r="AF20" s="222"/>
      <c r="AG20" s="223"/>
      <c r="AH20" s="223"/>
      <c r="AI20" s="223"/>
      <c r="AJ20" s="223"/>
      <c r="AK20" s="224"/>
      <c r="AL20" s="222"/>
      <c r="AM20" s="223"/>
      <c r="AN20" s="223"/>
      <c r="AO20" s="223"/>
      <c r="AP20" s="223"/>
      <c r="AQ20" s="224"/>
      <c r="AR20" s="28"/>
      <c r="AS20" s="29"/>
      <c r="AT20" s="29"/>
      <c r="AU20" s="29"/>
      <c r="AV20" s="40"/>
      <c r="AW20" s="49"/>
      <c r="AX20" s="28"/>
      <c r="AY20" s="29"/>
      <c r="AZ20" s="29"/>
      <c r="BA20" s="29"/>
      <c r="BB20" s="40"/>
      <c r="BC20" s="49"/>
      <c r="BD20" s="28"/>
      <c r="BE20" s="29"/>
      <c r="BF20" s="29"/>
      <c r="BG20" s="29"/>
      <c r="BH20" s="40"/>
      <c r="BI20" s="49"/>
      <c r="BJ20" s="28"/>
      <c r="BK20" s="29"/>
      <c r="BL20" s="29"/>
      <c r="BM20" s="29"/>
      <c r="BN20" s="40"/>
      <c r="BO20" s="49"/>
      <c r="BP20" s="219" t="s">
        <v>73</v>
      </c>
      <c r="BQ20" s="220"/>
      <c r="BR20" s="220"/>
      <c r="BS20" s="220"/>
      <c r="BT20" s="221"/>
      <c r="BU20" s="219" t="s">
        <v>73</v>
      </c>
      <c r="BV20" s="220"/>
      <c r="BW20" s="220"/>
      <c r="BX20" s="220"/>
      <c r="BY20" s="221"/>
      <c r="BZ20" s="219" t="s">
        <v>73</v>
      </c>
      <c r="CA20" s="220"/>
      <c r="CB20" s="220"/>
      <c r="CC20" s="220"/>
      <c r="CD20" s="221"/>
      <c r="CE20" s="29"/>
      <c r="CF20" s="29"/>
      <c r="CG20" s="29"/>
      <c r="CH20" s="40"/>
      <c r="CI20" s="48"/>
      <c r="CJ20" s="29"/>
      <c r="CK20" s="29"/>
      <c r="CL20" s="29"/>
      <c r="CM20" s="40"/>
      <c r="CN20" s="48"/>
      <c r="CO20" s="29"/>
      <c r="CP20" s="29"/>
      <c r="CQ20" s="29"/>
      <c r="CR20" s="40"/>
      <c r="CS20" s="48"/>
      <c r="CT20" s="222"/>
      <c r="CU20" s="223"/>
      <c r="CV20" s="223"/>
      <c r="CW20" s="223"/>
      <c r="CX20" s="224"/>
      <c r="CY20" s="219" t="s">
        <v>73</v>
      </c>
      <c r="CZ20" s="220"/>
      <c r="DA20" s="220"/>
      <c r="DB20" s="220"/>
      <c r="DC20" s="221"/>
      <c r="DD20" s="219" t="s">
        <v>73</v>
      </c>
      <c r="DE20" s="220"/>
      <c r="DF20" s="220"/>
      <c r="DG20" s="220"/>
      <c r="DH20" s="221"/>
      <c r="DI20" s="219" t="s">
        <v>73</v>
      </c>
      <c r="DJ20" s="220"/>
      <c r="DK20" s="220"/>
      <c r="DL20" s="220"/>
      <c r="DM20" s="221"/>
    </row>
    <row r="21" spans="1:117" x14ac:dyDescent="0.25">
      <c r="A21" s="8"/>
      <c r="B21" s="11"/>
      <c r="C21" s="11"/>
      <c r="D21" s="11"/>
      <c r="E21" s="10"/>
      <c r="F21" s="17"/>
      <c r="G21" s="11"/>
      <c r="H21" s="11"/>
      <c r="I21" s="11"/>
      <c r="J21" s="10"/>
      <c r="K21" s="17"/>
      <c r="L21" s="11"/>
      <c r="M21" s="11"/>
      <c r="N21" s="11"/>
      <c r="O21" s="10"/>
      <c r="P21" s="17"/>
      <c r="Q21" s="11"/>
      <c r="R21" s="11"/>
      <c r="S21" s="11"/>
      <c r="T21" s="10"/>
      <c r="U21" s="17"/>
      <c r="V21" s="218" t="s">
        <v>74</v>
      </c>
      <c r="W21" s="218"/>
      <c r="X21" s="218"/>
      <c r="Y21" s="218"/>
      <c r="Z21" s="218"/>
      <c r="AA21" s="218" t="s">
        <v>74</v>
      </c>
      <c r="AB21" s="218"/>
      <c r="AC21" s="218"/>
      <c r="AD21" s="218"/>
      <c r="AE21" s="218"/>
      <c r="AF21" s="227" t="s">
        <v>105</v>
      </c>
      <c r="AG21" s="227"/>
      <c r="AH21" s="227"/>
      <c r="AI21" s="227"/>
      <c r="AJ21" s="227"/>
      <c r="AK21" s="227"/>
      <c r="AL21" s="227" t="s">
        <v>106</v>
      </c>
      <c r="AM21" s="227"/>
      <c r="AN21" s="227"/>
      <c r="AO21" s="227"/>
      <c r="AP21" s="227"/>
      <c r="AQ21" s="227"/>
      <c r="AR21" s="227" t="s">
        <v>107</v>
      </c>
      <c r="AS21" s="227"/>
      <c r="AT21" s="227"/>
      <c r="AU21" s="227"/>
      <c r="AV21" s="227"/>
      <c r="AW21" s="227"/>
      <c r="AX21" s="227" t="s">
        <v>101</v>
      </c>
      <c r="AY21" s="227"/>
      <c r="AZ21" s="227"/>
      <c r="BA21" s="227"/>
      <c r="BB21" s="227"/>
      <c r="BC21" s="227"/>
      <c r="BD21" s="227" t="s">
        <v>101</v>
      </c>
      <c r="BE21" s="227"/>
      <c r="BF21" s="227"/>
      <c r="BG21" s="227"/>
      <c r="BH21" s="227"/>
      <c r="BI21" s="227"/>
      <c r="BJ21" s="227" t="s">
        <v>107</v>
      </c>
      <c r="BK21" s="227"/>
      <c r="BL21" s="227"/>
      <c r="BM21" s="227"/>
      <c r="BN21" s="227"/>
      <c r="BO21" s="227"/>
      <c r="BP21" s="227" t="s">
        <v>74</v>
      </c>
      <c r="BQ21" s="227"/>
      <c r="BR21" s="227"/>
      <c r="BS21" s="227"/>
      <c r="BT21" s="227"/>
      <c r="BU21" s="227" t="s">
        <v>75</v>
      </c>
      <c r="BV21" s="227"/>
      <c r="BW21" s="227"/>
      <c r="BX21" s="227"/>
      <c r="BY21" s="227"/>
      <c r="BZ21" s="227" t="s">
        <v>74</v>
      </c>
      <c r="CA21" s="227"/>
      <c r="CB21" s="227"/>
      <c r="CC21" s="227"/>
      <c r="CD21" s="227"/>
      <c r="CE21" s="227" t="s">
        <v>106</v>
      </c>
      <c r="CF21" s="227"/>
      <c r="CG21" s="227"/>
      <c r="CH21" s="227"/>
      <c r="CI21" s="227"/>
      <c r="CJ21" s="227" t="s">
        <v>106</v>
      </c>
      <c r="CK21" s="227"/>
      <c r="CL21" s="227"/>
      <c r="CM21" s="227"/>
      <c r="CN21" s="227"/>
      <c r="CO21" s="227" t="s">
        <v>108</v>
      </c>
      <c r="CP21" s="227"/>
      <c r="CQ21" s="227"/>
      <c r="CR21" s="227"/>
      <c r="CS21" s="227"/>
      <c r="CT21" s="218" t="s">
        <v>101</v>
      </c>
      <c r="CU21" s="218"/>
      <c r="CV21" s="218"/>
      <c r="CW21" s="218"/>
      <c r="CX21" s="218"/>
      <c r="CY21" s="218" t="s">
        <v>100</v>
      </c>
      <c r="CZ21" s="218"/>
      <c r="DA21" s="218"/>
      <c r="DB21" s="218"/>
      <c r="DC21" s="218"/>
      <c r="DD21" s="218" t="s">
        <v>74</v>
      </c>
      <c r="DE21" s="218"/>
      <c r="DF21" s="218"/>
      <c r="DG21" s="218"/>
      <c r="DH21" s="218"/>
      <c r="DI21" s="218" t="s">
        <v>74</v>
      </c>
      <c r="DJ21" s="218"/>
      <c r="DK21" s="218"/>
      <c r="DL21" s="218"/>
      <c r="DM21" s="218"/>
    </row>
    <row r="22" spans="1:117" x14ac:dyDescent="0.25">
      <c r="A22" s="8"/>
      <c r="B22" s="11"/>
      <c r="C22" s="11"/>
      <c r="D22" s="11"/>
      <c r="E22" s="10"/>
      <c r="F22" s="17"/>
      <c r="G22" s="11"/>
      <c r="H22" s="11"/>
      <c r="I22" s="11"/>
      <c r="J22" s="10"/>
      <c r="K22" s="17"/>
      <c r="L22" s="11"/>
      <c r="M22" s="11"/>
      <c r="N22" s="11"/>
      <c r="O22" s="10"/>
      <c r="P22" s="17"/>
      <c r="Q22" s="11"/>
      <c r="R22" s="11"/>
      <c r="S22" s="11"/>
      <c r="T22" s="10"/>
      <c r="U22" s="17"/>
      <c r="V22" s="11"/>
      <c r="W22" s="11"/>
      <c r="X22" s="11"/>
      <c r="Y22" s="10"/>
      <c r="Z22" s="10"/>
      <c r="AA22" s="11"/>
      <c r="AB22" s="11"/>
      <c r="AC22" s="11"/>
      <c r="AD22" s="10"/>
      <c r="AE22" s="10"/>
      <c r="AF22" s="226"/>
      <c r="AG22" s="226"/>
      <c r="AH22" s="226"/>
      <c r="AI22" s="226"/>
      <c r="AJ22" s="226"/>
      <c r="AK22" s="226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41"/>
      <c r="BQ22" s="41"/>
      <c r="BR22" s="41"/>
      <c r="BS22" s="41"/>
      <c r="BT22" s="41"/>
      <c r="BU22" s="41"/>
      <c r="BV22" s="41"/>
      <c r="BW22" s="41"/>
      <c r="BX22" s="41"/>
      <c r="BY22" s="41"/>
      <c r="BZ22" s="41"/>
      <c r="CA22" s="41"/>
      <c r="CB22" s="41"/>
      <c r="CC22" s="41"/>
      <c r="CD22" s="41"/>
      <c r="CE22" s="11"/>
      <c r="CF22" s="11"/>
      <c r="CG22" s="11"/>
      <c r="CH22" s="10"/>
      <c r="CI22" s="17"/>
      <c r="CJ22" s="11"/>
      <c r="CK22" s="11"/>
      <c r="CL22" s="11"/>
      <c r="CM22" s="10"/>
      <c r="CN22" s="17"/>
      <c r="CO22" s="11"/>
      <c r="CP22" s="11"/>
      <c r="CQ22" s="11"/>
      <c r="CR22" s="10"/>
      <c r="CS22" s="17"/>
      <c r="CT22" s="11"/>
      <c r="CU22" s="11"/>
      <c r="CV22" s="11"/>
      <c r="CW22" s="10"/>
      <c r="CX22" s="10"/>
      <c r="CY22" s="11"/>
      <c r="CZ22" s="11"/>
      <c r="DA22" s="11"/>
      <c r="DB22" s="10"/>
      <c r="DC22" s="10"/>
      <c r="DD22" s="226"/>
      <c r="DE22" s="226"/>
      <c r="DF22" s="226"/>
      <c r="DG22" s="226"/>
      <c r="DH22" s="226"/>
      <c r="DI22" s="226"/>
      <c r="DJ22" s="226"/>
      <c r="DK22" s="226"/>
      <c r="DL22" s="226"/>
      <c r="DM22" s="226"/>
    </row>
    <row r="23" spans="1:117" x14ac:dyDescent="0.25">
      <c r="A23" s="100" t="s">
        <v>0</v>
      </c>
      <c r="B23" s="51">
        <v>874.97</v>
      </c>
      <c r="C23" s="51">
        <v>770.75</v>
      </c>
      <c r="D23" s="51">
        <f t="shared" ref="D23:D28" si="29">+B23-C23</f>
        <v>104.22000000000003</v>
      </c>
      <c r="E23" s="24">
        <f>SUM(B14/B23)-1</f>
        <v>9.3237482427968921E-2</v>
      </c>
      <c r="F23" s="9"/>
      <c r="G23" s="51">
        <v>694.28</v>
      </c>
      <c r="H23" s="51">
        <v>606.80999999999995</v>
      </c>
      <c r="I23" s="51">
        <f t="shared" ref="I23:I28" si="30">+G23-H23</f>
        <v>87.470000000000027</v>
      </c>
      <c r="J23" s="24">
        <f>SUM(G14/G23)-1</f>
        <v>9.3046033300685727E-2</v>
      </c>
      <c r="K23" s="9"/>
      <c r="L23" s="51">
        <v>731.1</v>
      </c>
      <c r="M23" s="51">
        <v>628.26</v>
      </c>
      <c r="N23" s="51">
        <f t="shared" ref="N23:N28" si="31">+L23-M23</f>
        <v>102.84000000000003</v>
      </c>
      <c r="O23" s="24">
        <f>SUM(L14/L23)-1</f>
        <v>0.18018054985638088</v>
      </c>
      <c r="P23" s="9"/>
      <c r="Q23" s="51">
        <v>507.86</v>
      </c>
      <c r="R23" s="51">
        <v>436.3</v>
      </c>
      <c r="S23" s="51">
        <f t="shared" ref="S23:S28" si="32">+Q23-R23</f>
        <v>71.56</v>
      </c>
      <c r="T23" s="24">
        <f>SUM(Q14/Q23)-1</f>
        <v>0.17046036309219059</v>
      </c>
      <c r="U23" s="9"/>
      <c r="V23" s="2"/>
      <c r="W23" s="2"/>
      <c r="X23" s="2"/>
      <c r="Y23" s="4"/>
      <c r="Z23" s="4"/>
      <c r="AA23" s="2"/>
      <c r="AB23" s="2"/>
      <c r="AC23" s="2"/>
      <c r="AD23" s="4"/>
      <c r="AE23" s="4"/>
      <c r="AF23" s="51">
        <v>771.82</v>
      </c>
      <c r="AG23" s="51">
        <v>733.23</v>
      </c>
      <c r="AH23" s="51">
        <v>38.590000000000003</v>
      </c>
      <c r="AI23" s="51">
        <v>59.57</v>
      </c>
      <c r="AJ23" s="24">
        <f>SUM(AF14/AF23)-1</f>
        <v>6.2942136767639933E-2</v>
      </c>
      <c r="AK23" s="4"/>
      <c r="AL23" s="51">
        <v>738.78</v>
      </c>
      <c r="AM23" s="51">
        <v>701.84</v>
      </c>
      <c r="AN23" s="51">
        <v>36.94</v>
      </c>
      <c r="AO23" s="51">
        <v>73.88</v>
      </c>
      <c r="AP23" s="24">
        <f t="shared" ref="AP23:AP28" si="33">SUM(AL14/AL23)-1</f>
        <v>0.13089146972034982</v>
      </c>
      <c r="AQ23" s="82"/>
      <c r="AR23" s="83"/>
      <c r="AS23" s="83"/>
      <c r="AT23" s="83"/>
      <c r="AU23" s="83"/>
      <c r="AV23" s="31"/>
      <c r="AW23" s="4"/>
      <c r="AX23" s="51">
        <v>647.41</v>
      </c>
      <c r="AY23" s="51">
        <v>615.04</v>
      </c>
      <c r="AZ23" s="51">
        <v>32.369999999999997</v>
      </c>
      <c r="BA23" s="51">
        <v>64.739999999999995</v>
      </c>
      <c r="BB23" s="24">
        <f t="shared" ref="BB23:BB28" si="34">SUM(AX14/AX23)-1</f>
        <v>9.9596855161335096E-2</v>
      </c>
      <c r="BC23" s="4"/>
      <c r="BD23" s="51">
        <v>595.71</v>
      </c>
      <c r="BE23" s="51">
        <v>565.91999999999996</v>
      </c>
      <c r="BF23" s="51">
        <v>29.79</v>
      </c>
      <c r="BG23" s="51">
        <v>59.57</v>
      </c>
      <c r="BH23" s="24">
        <f t="shared" ref="BH23:BH28" si="35">SUM(BD14/BD23)-1</f>
        <v>9.9595440734585594E-2</v>
      </c>
      <c r="BI23" s="4"/>
      <c r="BJ23" s="30"/>
      <c r="BK23" s="30"/>
      <c r="BL23" s="30"/>
      <c r="BM23" s="30"/>
      <c r="BN23" s="31"/>
      <c r="BO23" s="4"/>
      <c r="BP23" s="2"/>
      <c r="BQ23" s="2"/>
      <c r="BR23" s="2"/>
      <c r="BS23" s="4"/>
      <c r="BT23" s="9"/>
      <c r="BU23" s="2"/>
      <c r="BV23" s="2"/>
      <c r="BW23" s="2"/>
      <c r="BX23" s="4"/>
      <c r="BY23" s="4"/>
      <c r="BZ23" s="2"/>
      <c r="CA23" s="2"/>
      <c r="CB23" s="2"/>
      <c r="CC23" s="4"/>
      <c r="CD23" s="4"/>
      <c r="CE23" s="51">
        <v>882.64</v>
      </c>
      <c r="CF23" s="51">
        <v>816.48</v>
      </c>
      <c r="CG23" s="51">
        <v>66.16</v>
      </c>
      <c r="CH23" s="24">
        <f>SUM(CE14/CE23)-1</f>
        <v>0.13400706969999088</v>
      </c>
      <c r="CI23" s="9"/>
      <c r="CJ23" s="51">
        <v>426.28</v>
      </c>
      <c r="CK23" s="51">
        <v>426.28</v>
      </c>
      <c r="CL23" s="51">
        <v>0</v>
      </c>
      <c r="CM23" s="24">
        <f>SUM(CJ14/CJ23)-1</f>
        <v>0.13399643426855601</v>
      </c>
      <c r="CN23" s="9"/>
      <c r="CO23" s="51">
        <v>851.64</v>
      </c>
      <c r="CP23" s="51">
        <v>809.08</v>
      </c>
      <c r="CQ23" s="51">
        <v>42.56</v>
      </c>
      <c r="CR23" s="24">
        <f>SUM(CO14/CO23)-1</f>
        <v>0.11751444272227718</v>
      </c>
      <c r="CS23" s="9"/>
      <c r="CT23" s="51">
        <v>838.38</v>
      </c>
      <c r="CU23" s="51">
        <v>125</v>
      </c>
      <c r="CV23" s="51">
        <v>713.38</v>
      </c>
      <c r="CW23" s="24">
        <f>SUM(CT14/CT23)-1</f>
        <v>9.9155514205968576E-2</v>
      </c>
      <c r="CX23" s="4"/>
      <c r="CY23" s="51">
        <v>732.36</v>
      </c>
      <c r="CZ23" s="51">
        <v>125</v>
      </c>
      <c r="DA23" s="51">
        <v>607.36</v>
      </c>
      <c r="DB23" s="24">
        <f>SUM(CY14/CY23)-1</f>
        <v>0.14110546725654061</v>
      </c>
      <c r="DC23" s="4"/>
      <c r="DD23" s="2"/>
      <c r="DE23" s="2"/>
      <c r="DF23" s="2"/>
      <c r="DG23" s="4"/>
      <c r="DI23" s="2"/>
      <c r="DJ23" s="2"/>
      <c r="DK23" s="2"/>
      <c r="DL23" s="4"/>
    </row>
    <row r="24" spans="1:117" x14ac:dyDescent="0.25">
      <c r="A24" s="100" t="s">
        <v>1</v>
      </c>
      <c r="B24" s="51">
        <v>1838.61</v>
      </c>
      <c r="C24" s="51">
        <v>1523.63</v>
      </c>
      <c r="D24" s="51">
        <f t="shared" si="29"/>
        <v>314.97999999999979</v>
      </c>
      <c r="E24" s="24">
        <f t="shared" ref="E24:E28" si="36">SUM(B15/B24)-1</f>
        <v>9.3260669745079072E-2</v>
      </c>
      <c r="F24" s="9"/>
      <c r="G24" s="51">
        <v>1458.27</v>
      </c>
      <c r="H24" s="51">
        <v>1274.55</v>
      </c>
      <c r="I24" s="51">
        <f t="shared" si="30"/>
        <v>183.72000000000003</v>
      </c>
      <c r="J24" s="24">
        <f t="shared" ref="J24:J28" si="37">SUM(G15/G24)-1</f>
        <v>9.306918471887915E-2</v>
      </c>
      <c r="K24" s="9"/>
      <c r="L24" s="51">
        <v>1462.28</v>
      </c>
      <c r="M24" s="51">
        <v>1186.3</v>
      </c>
      <c r="N24" s="51">
        <f t="shared" si="31"/>
        <v>275.98</v>
      </c>
      <c r="O24" s="24">
        <f>SUM(L15/L24)-1</f>
        <v>0.18017069234346361</v>
      </c>
      <c r="P24" s="9"/>
      <c r="Q24" s="51">
        <v>1015.31</v>
      </c>
      <c r="R24" s="51">
        <v>872.23</v>
      </c>
      <c r="S24" s="51">
        <f t="shared" si="32"/>
        <v>143.07999999999993</v>
      </c>
      <c r="T24" s="24">
        <f t="shared" ref="T24:T28" si="38">SUM(Q15/Q24)-1</f>
        <v>0.17047010272724594</v>
      </c>
      <c r="U24" s="9"/>
      <c r="V24" s="25"/>
      <c r="W24" s="2"/>
      <c r="X24" s="2"/>
      <c r="Y24" s="4"/>
      <c r="Z24" s="4"/>
      <c r="AA24" s="25"/>
      <c r="AB24" s="2"/>
      <c r="AC24" s="2"/>
      <c r="AD24" s="4"/>
      <c r="AE24" s="4"/>
      <c r="AF24" s="52">
        <v>1543.64</v>
      </c>
      <c r="AG24" s="51">
        <v>1466.46</v>
      </c>
      <c r="AH24" s="51">
        <v>77.180000000000007</v>
      </c>
      <c r="AI24" s="76">
        <v>119.15</v>
      </c>
      <c r="AJ24" s="24">
        <f t="shared" ref="AJ24:AJ28" si="39">SUM(AF15/AF24)-1</f>
        <v>6.2734834546914975E-2</v>
      </c>
      <c r="AK24" s="4"/>
      <c r="AL24" s="52">
        <v>1477.58</v>
      </c>
      <c r="AM24" s="51">
        <v>1403.7</v>
      </c>
      <c r="AN24" s="51">
        <v>73.88</v>
      </c>
      <c r="AO24" s="76">
        <v>147.76</v>
      </c>
      <c r="AP24" s="24">
        <f t="shared" si="33"/>
        <v>0.13086939455054902</v>
      </c>
      <c r="AQ24" s="4"/>
      <c r="AR24" s="77"/>
      <c r="AS24" s="78"/>
      <c r="AT24" s="78"/>
      <c r="AU24" s="79"/>
      <c r="AV24" s="31"/>
      <c r="AW24" s="4"/>
      <c r="AX24" s="52">
        <v>1294.83</v>
      </c>
      <c r="AY24" s="51">
        <v>1230.0899999999999</v>
      </c>
      <c r="AZ24" s="51">
        <v>64.739999999999995</v>
      </c>
      <c r="BA24" s="76">
        <v>129.47999999999999</v>
      </c>
      <c r="BB24" s="24">
        <f t="shared" si="34"/>
        <v>9.9603808994230825E-2</v>
      </c>
      <c r="BC24" s="4"/>
      <c r="BD24" s="52">
        <v>1191.48</v>
      </c>
      <c r="BE24" s="51">
        <v>1131.9100000000001</v>
      </c>
      <c r="BF24" s="51">
        <v>59.57</v>
      </c>
      <c r="BG24" s="76">
        <v>119.15</v>
      </c>
      <c r="BH24" s="24">
        <f t="shared" si="35"/>
        <v>9.9598818276429357E-2</v>
      </c>
      <c r="BI24" s="4"/>
      <c r="BJ24" s="84"/>
      <c r="BK24" s="30"/>
      <c r="BL24" s="30"/>
      <c r="BN24" s="31"/>
      <c r="BO24" s="4"/>
      <c r="BP24" s="2"/>
      <c r="BQ24" s="2"/>
      <c r="BR24" s="2"/>
      <c r="BS24" s="4"/>
      <c r="BT24" s="9"/>
      <c r="BU24" s="2"/>
      <c r="BV24" s="2"/>
      <c r="BW24" s="2"/>
      <c r="BX24" s="4"/>
      <c r="BY24" s="4"/>
      <c r="BZ24" s="2"/>
      <c r="CA24" s="2"/>
      <c r="CB24" s="2"/>
      <c r="CC24" s="4"/>
      <c r="CD24" s="4"/>
      <c r="CE24" s="86"/>
      <c r="CF24" s="86"/>
      <c r="CG24" s="86"/>
      <c r="CH24" s="87"/>
      <c r="CI24" s="9"/>
      <c r="CJ24" s="86"/>
      <c r="CK24" s="86"/>
      <c r="CL24" s="86"/>
      <c r="CM24" s="87"/>
      <c r="CN24" s="9"/>
      <c r="CO24" s="86"/>
      <c r="CP24" s="86"/>
      <c r="CQ24" s="86"/>
      <c r="CR24" s="87"/>
      <c r="CS24" s="9"/>
      <c r="CT24" s="52">
        <v>1780.43</v>
      </c>
      <c r="CU24" s="51">
        <v>125</v>
      </c>
      <c r="CV24" s="51">
        <v>1655.43</v>
      </c>
      <c r="CW24" s="24">
        <f t="shared" ref="CW24:CW28" si="40">SUM(CT15/CT24)-1</f>
        <v>9.9161438528894585E-2</v>
      </c>
      <c r="CX24" s="4"/>
      <c r="CY24" s="52">
        <v>1536.13</v>
      </c>
      <c r="CZ24" s="51">
        <v>125</v>
      </c>
      <c r="DA24" s="51">
        <v>1411.13</v>
      </c>
      <c r="DB24" s="24">
        <f t="shared" ref="DB24:DB28" si="41">SUM(CY15/CY24)-1</f>
        <v>0.14109482921367311</v>
      </c>
      <c r="DC24" s="4"/>
      <c r="DD24" s="50"/>
      <c r="DE24" s="2"/>
      <c r="DF24" s="2"/>
      <c r="DG24" s="4"/>
      <c r="DI24" s="50"/>
      <c r="DJ24" s="2"/>
      <c r="DK24" s="2"/>
      <c r="DL24" s="4"/>
    </row>
    <row r="25" spans="1:117" x14ac:dyDescent="0.25">
      <c r="A25" s="100" t="s">
        <v>2</v>
      </c>
      <c r="B25" s="51">
        <v>2539.1999999999998</v>
      </c>
      <c r="C25" s="51">
        <v>2071.23</v>
      </c>
      <c r="D25" s="51">
        <f t="shared" si="29"/>
        <v>467.9699999999998</v>
      </c>
      <c r="E25" s="24">
        <f t="shared" si="36"/>
        <v>9.3261657214871008E-2</v>
      </c>
      <c r="F25" s="9"/>
      <c r="G25" s="51">
        <v>2013.84</v>
      </c>
      <c r="H25" s="51">
        <v>1760.13</v>
      </c>
      <c r="I25" s="51">
        <f t="shared" si="30"/>
        <v>253.70999999999981</v>
      </c>
      <c r="J25" s="24">
        <f t="shared" si="37"/>
        <v>9.3070949032693751E-2</v>
      </c>
      <c r="K25" s="9"/>
      <c r="L25" s="51">
        <v>2193.75</v>
      </c>
      <c r="M25" s="51">
        <v>1744.62</v>
      </c>
      <c r="N25" s="51">
        <f t="shared" si="31"/>
        <v>449.13000000000011</v>
      </c>
      <c r="O25" s="24">
        <f>SUM(L16/L25)-1</f>
        <v>0.18016638176638167</v>
      </c>
      <c r="P25" s="9"/>
      <c r="Q25" s="51">
        <v>1523.17</v>
      </c>
      <c r="R25" s="51">
        <v>1308.56</v>
      </c>
      <c r="S25" s="51">
        <f t="shared" si="32"/>
        <v>214.61000000000013</v>
      </c>
      <c r="T25" s="24">
        <f t="shared" si="38"/>
        <v>0.17046685530833705</v>
      </c>
      <c r="U25" s="9"/>
      <c r="V25" s="26"/>
      <c r="W25" s="2"/>
      <c r="X25" s="2"/>
      <c r="Y25" s="4"/>
      <c r="Z25" s="4"/>
      <c r="AA25" s="26"/>
      <c r="AB25" s="2"/>
      <c r="AC25" s="2"/>
      <c r="AD25" s="4"/>
      <c r="AE25" s="4"/>
      <c r="AF25" s="51">
        <v>2315.54</v>
      </c>
      <c r="AG25" s="51">
        <v>2199.7600000000002</v>
      </c>
      <c r="AH25" s="51">
        <v>115.78</v>
      </c>
      <c r="AI25" s="51">
        <v>178.75</v>
      </c>
      <c r="AJ25" s="24">
        <f t="shared" si="39"/>
        <v>6.2732667110047879E-2</v>
      </c>
      <c r="AK25" s="4"/>
      <c r="AL25" s="51">
        <v>2216.44</v>
      </c>
      <c r="AM25" s="51">
        <v>2105.62</v>
      </c>
      <c r="AN25" s="51">
        <v>110.82</v>
      </c>
      <c r="AO25" s="51">
        <v>221.64</v>
      </c>
      <c r="AP25" s="24">
        <f t="shared" si="33"/>
        <v>0.1308720290195089</v>
      </c>
      <c r="AQ25" s="4"/>
      <c r="AR25" s="78"/>
      <c r="AS25" s="78"/>
      <c r="AT25" s="78"/>
      <c r="AU25" s="78"/>
      <c r="AV25" s="31"/>
      <c r="AW25" s="4"/>
      <c r="AX25" s="51">
        <v>1942.31</v>
      </c>
      <c r="AY25" s="51">
        <v>1845.19</v>
      </c>
      <c r="AZ25" s="51">
        <v>97.12</v>
      </c>
      <c r="BA25" s="51">
        <v>194.23</v>
      </c>
      <c r="BB25" s="24">
        <f t="shared" si="34"/>
        <v>9.9597901467840089E-2</v>
      </c>
      <c r="BC25" s="4"/>
      <c r="BD25" s="51">
        <v>1787.19</v>
      </c>
      <c r="BE25" s="51">
        <v>1697.83</v>
      </c>
      <c r="BF25" s="51">
        <v>89.36</v>
      </c>
      <c r="BG25" s="51">
        <v>178.72</v>
      </c>
      <c r="BH25" s="24">
        <f t="shared" si="35"/>
        <v>9.9597692466945276E-2</v>
      </c>
      <c r="BI25" s="4"/>
      <c r="BJ25" s="30"/>
      <c r="BK25" s="30"/>
      <c r="BL25" s="30"/>
      <c r="BM25" s="30"/>
      <c r="BN25" s="31"/>
      <c r="BO25" s="4"/>
      <c r="BP25" s="26"/>
      <c r="BQ25" s="2"/>
      <c r="BR25" s="2"/>
      <c r="BS25" s="4"/>
      <c r="BT25" s="9"/>
      <c r="BU25" s="26"/>
      <c r="BV25" s="2"/>
      <c r="BW25" s="2"/>
      <c r="BX25" s="4"/>
      <c r="BY25" s="4"/>
      <c r="BZ25" s="26"/>
      <c r="CA25" s="2"/>
      <c r="CB25" s="2"/>
      <c r="CC25" s="4"/>
      <c r="CD25" s="4"/>
      <c r="CE25" s="88"/>
      <c r="CF25" s="86"/>
      <c r="CG25" s="86"/>
      <c r="CH25" s="87"/>
      <c r="CI25" s="9"/>
      <c r="CJ25" s="88"/>
      <c r="CK25" s="86"/>
      <c r="CL25" s="86"/>
      <c r="CM25" s="87"/>
      <c r="CN25" s="9"/>
      <c r="CO25" s="88"/>
      <c r="CP25" s="86"/>
      <c r="CQ25" s="86"/>
      <c r="CR25" s="87"/>
      <c r="CS25" s="9"/>
      <c r="CT25" s="51">
        <v>2389.02</v>
      </c>
      <c r="CU25" s="51">
        <v>125</v>
      </c>
      <c r="CV25" s="51">
        <v>2264.02</v>
      </c>
      <c r="CW25" s="24">
        <f t="shared" si="40"/>
        <v>9.9161999480958718E-2</v>
      </c>
      <c r="CX25" s="4"/>
      <c r="CY25" s="51">
        <v>2092.5100000000002</v>
      </c>
      <c r="CZ25" s="51">
        <v>125</v>
      </c>
      <c r="DA25" s="51">
        <v>1967.51</v>
      </c>
      <c r="DB25" s="24">
        <f t="shared" si="41"/>
        <v>0.14109371042432284</v>
      </c>
      <c r="DC25" s="4"/>
      <c r="DD25" s="26"/>
      <c r="DE25" s="2"/>
      <c r="DF25" s="2"/>
      <c r="DG25" s="4"/>
      <c r="DI25" s="26"/>
      <c r="DJ25" s="2"/>
      <c r="DK25" s="2"/>
      <c r="DL25" s="4"/>
    </row>
    <row r="26" spans="1:117" x14ac:dyDescent="0.25">
      <c r="A26" s="100" t="s">
        <v>3</v>
      </c>
      <c r="B26" s="51">
        <v>2539.1999999999998</v>
      </c>
      <c r="C26" s="51">
        <v>2071.23</v>
      </c>
      <c r="D26" s="51">
        <f t="shared" si="29"/>
        <v>467.9699999999998</v>
      </c>
      <c r="E26" s="24">
        <f t="shared" si="36"/>
        <v>9.3261657214871008E-2</v>
      </c>
      <c r="F26" s="9"/>
      <c r="G26" s="51">
        <v>2013.84</v>
      </c>
      <c r="H26" s="51">
        <v>1760.13</v>
      </c>
      <c r="I26" s="51">
        <f t="shared" si="30"/>
        <v>253.70999999999981</v>
      </c>
      <c r="J26" s="24">
        <f t="shared" si="37"/>
        <v>9.3070949032693751E-2</v>
      </c>
      <c r="K26" s="9"/>
      <c r="L26" s="51">
        <v>2193.75</v>
      </c>
      <c r="M26" s="51">
        <v>1744.62</v>
      </c>
      <c r="N26" s="51">
        <f t="shared" si="31"/>
        <v>449.13000000000011</v>
      </c>
      <c r="O26" s="24">
        <f t="shared" ref="O26:O28" si="42">SUM(L17/L26)-1</f>
        <v>0.18016638176638167</v>
      </c>
      <c r="P26" s="9"/>
      <c r="Q26" s="51">
        <v>1523.17</v>
      </c>
      <c r="R26" s="51">
        <v>1308.56</v>
      </c>
      <c r="S26" s="51">
        <f t="shared" si="32"/>
        <v>214.61000000000013</v>
      </c>
      <c r="T26" s="24">
        <f t="shared" si="38"/>
        <v>0.17046685530833705</v>
      </c>
      <c r="U26" s="9"/>
      <c r="V26" s="26"/>
      <c r="W26" s="2"/>
      <c r="X26" s="2"/>
      <c r="Y26" s="4"/>
      <c r="Z26" s="4"/>
      <c r="AA26" s="26"/>
      <c r="AB26" s="2"/>
      <c r="AC26" s="2"/>
      <c r="AD26" s="4"/>
      <c r="AE26" s="4"/>
      <c r="AF26" s="51">
        <v>2315.54</v>
      </c>
      <c r="AG26" s="51">
        <v>2199.7600000000002</v>
      </c>
      <c r="AH26" s="51">
        <v>115.78</v>
      </c>
      <c r="AI26" s="51">
        <v>178.72</v>
      </c>
      <c r="AJ26" s="24">
        <f t="shared" si="39"/>
        <v>6.2732667110047879E-2</v>
      </c>
      <c r="AK26" s="4"/>
      <c r="AL26" s="51">
        <v>2216.44</v>
      </c>
      <c r="AM26" s="51">
        <v>2105.62</v>
      </c>
      <c r="AN26" s="51">
        <v>110.82</v>
      </c>
      <c r="AO26" s="51">
        <v>221.64</v>
      </c>
      <c r="AP26" s="24">
        <f t="shared" si="33"/>
        <v>0.1308720290195089</v>
      </c>
      <c r="AQ26" s="4"/>
      <c r="AR26" s="78"/>
      <c r="AS26" s="78"/>
      <c r="AT26" s="78"/>
      <c r="AU26" s="78"/>
      <c r="AV26" s="31"/>
      <c r="AW26" s="4"/>
      <c r="AX26" s="51">
        <v>1942.31</v>
      </c>
      <c r="AY26" s="51">
        <v>1845.19</v>
      </c>
      <c r="AZ26" s="51">
        <v>97.12</v>
      </c>
      <c r="BA26" s="51">
        <v>194.23</v>
      </c>
      <c r="BB26" s="24">
        <f t="shared" si="34"/>
        <v>9.9597901467840089E-2</v>
      </c>
      <c r="BC26" s="4"/>
      <c r="BD26" s="51">
        <v>1787.19</v>
      </c>
      <c r="BE26" s="51">
        <v>1697.83</v>
      </c>
      <c r="BF26" s="51">
        <v>89.36</v>
      </c>
      <c r="BG26" s="51">
        <v>178.72</v>
      </c>
      <c r="BH26" s="24">
        <f t="shared" si="35"/>
        <v>9.9597692466945276E-2</v>
      </c>
      <c r="BI26" s="4"/>
      <c r="BJ26" s="30"/>
      <c r="BK26" s="30"/>
      <c r="BL26" s="30"/>
      <c r="BM26" s="30"/>
      <c r="BN26" s="31"/>
      <c r="BO26" s="4"/>
      <c r="BP26" s="26"/>
      <c r="BQ26" s="2"/>
      <c r="BR26" s="2"/>
      <c r="BS26" s="4"/>
      <c r="BT26" s="9"/>
      <c r="BU26" s="26"/>
      <c r="BV26" s="2"/>
      <c r="BW26" s="2"/>
      <c r="BX26" s="4"/>
      <c r="BY26" s="4"/>
      <c r="BZ26" s="26"/>
      <c r="CA26" s="2"/>
      <c r="CB26" s="2"/>
      <c r="CC26" s="4"/>
      <c r="CD26" s="4"/>
      <c r="CE26" s="88"/>
      <c r="CF26" s="86"/>
      <c r="CG26" s="86"/>
      <c r="CH26" s="87"/>
      <c r="CI26" s="9"/>
      <c r="CJ26" s="88"/>
      <c r="CK26" s="86"/>
      <c r="CL26" s="86"/>
      <c r="CM26" s="87"/>
      <c r="CN26" s="9"/>
      <c r="CO26" s="88"/>
      <c r="CP26" s="86"/>
      <c r="CQ26" s="86"/>
      <c r="CR26" s="87"/>
      <c r="CS26" s="9"/>
      <c r="CT26" s="51">
        <v>2389.02</v>
      </c>
      <c r="CU26" s="51">
        <v>125</v>
      </c>
      <c r="CV26" s="51">
        <v>2264.02</v>
      </c>
      <c r="CW26" s="24">
        <f t="shared" si="40"/>
        <v>9.9161999480958718E-2</v>
      </c>
      <c r="CX26" s="4"/>
      <c r="CY26" s="51">
        <v>2092.5100000000002</v>
      </c>
      <c r="CZ26" s="51">
        <v>125</v>
      </c>
      <c r="DA26" s="51">
        <v>1967.51</v>
      </c>
      <c r="DB26" s="24">
        <f t="shared" si="41"/>
        <v>0.14109371042432284</v>
      </c>
      <c r="DC26" s="4"/>
      <c r="DD26" s="26"/>
      <c r="DE26" s="2"/>
      <c r="DF26" s="2"/>
      <c r="DG26" s="4"/>
      <c r="DI26" s="26"/>
      <c r="DJ26" s="2"/>
      <c r="DK26" s="2"/>
      <c r="DL26" s="4"/>
    </row>
    <row r="27" spans="1:117" x14ac:dyDescent="0.25">
      <c r="A27" s="100" t="s">
        <v>4</v>
      </c>
      <c r="B27" s="51">
        <v>1576.05</v>
      </c>
      <c r="C27" s="51">
        <v>1318.44</v>
      </c>
      <c r="D27" s="51">
        <f t="shared" si="29"/>
        <v>257.6099999999999</v>
      </c>
      <c r="E27" s="24">
        <f t="shared" si="36"/>
        <v>9.3258462612226811E-2</v>
      </c>
      <c r="F27" s="9"/>
      <c r="G27" s="51">
        <v>1249.96</v>
      </c>
      <c r="H27" s="51">
        <v>1092.53</v>
      </c>
      <c r="I27" s="51">
        <f t="shared" si="30"/>
        <v>157.43000000000006</v>
      </c>
      <c r="J27" s="24">
        <f t="shared" si="37"/>
        <v>9.3058977887292338E-2</v>
      </c>
      <c r="K27" s="9"/>
      <c r="L27" s="51">
        <v>1316.13</v>
      </c>
      <c r="M27" s="51">
        <v>1074.74</v>
      </c>
      <c r="N27" s="51">
        <f t="shared" si="31"/>
        <v>241.3900000000001</v>
      </c>
      <c r="O27" s="24">
        <f>SUM(L18/L27)-1</f>
        <v>0.18017217144203079</v>
      </c>
      <c r="P27" s="9"/>
      <c r="Q27" s="51">
        <v>1015.31</v>
      </c>
      <c r="R27" s="51">
        <v>872.23</v>
      </c>
      <c r="S27" s="51">
        <f t="shared" si="32"/>
        <v>143.07999999999993</v>
      </c>
      <c r="T27" s="24">
        <f t="shared" si="38"/>
        <v>5.4781298322679861E-2</v>
      </c>
      <c r="U27" s="9"/>
      <c r="V27" s="26"/>
      <c r="W27" s="2"/>
      <c r="X27" s="2"/>
      <c r="Y27" s="4"/>
      <c r="Z27" s="4"/>
      <c r="AA27" s="26"/>
      <c r="AB27" s="2"/>
      <c r="AC27" s="2"/>
      <c r="AD27" s="4"/>
      <c r="AE27" s="4"/>
      <c r="AF27" s="51">
        <v>1389.34</v>
      </c>
      <c r="AG27" s="51">
        <v>1319.87</v>
      </c>
      <c r="AH27" s="51">
        <v>69.47</v>
      </c>
      <c r="AI27" s="51">
        <v>107.23</v>
      </c>
      <c r="AJ27" s="24">
        <f t="shared" si="39"/>
        <v>6.272762606705351E-2</v>
      </c>
      <c r="AK27" s="4"/>
      <c r="AL27" s="51">
        <v>1329.88</v>
      </c>
      <c r="AM27" s="51">
        <v>1263.3900000000001</v>
      </c>
      <c r="AN27" s="51">
        <v>66.489999999999995</v>
      </c>
      <c r="AO27" s="51">
        <v>132.99</v>
      </c>
      <c r="AP27" s="24">
        <f t="shared" si="33"/>
        <v>0.13086895058200732</v>
      </c>
      <c r="AQ27" s="4"/>
      <c r="AR27" s="78"/>
      <c r="AS27" s="78"/>
      <c r="AT27" s="78"/>
      <c r="AU27" s="78"/>
      <c r="AV27" s="31"/>
      <c r="AW27" s="4"/>
      <c r="AX27" s="51">
        <v>1165.3399999999999</v>
      </c>
      <c r="AY27" s="51">
        <v>1107.07</v>
      </c>
      <c r="AZ27" s="51">
        <v>58.27</v>
      </c>
      <c r="BA27" s="51">
        <v>116.53</v>
      </c>
      <c r="BB27" s="24">
        <f t="shared" si="34"/>
        <v>9.960183294145919E-2</v>
      </c>
      <c r="BC27" s="4"/>
      <c r="BD27" s="51">
        <v>1072.28</v>
      </c>
      <c r="BE27" s="51">
        <v>1018.67</v>
      </c>
      <c r="BF27" s="51">
        <v>53.61</v>
      </c>
      <c r="BG27" s="51">
        <v>107.23</v>
      </c>
      <c r="BH27" s="24">
        <f t="shared" si="35"/>
        <v>9.9600850524116824E-2</v>
      </c>
      <c r="BI27" s="4"/>
      <c r="BJ27" s="30"/>
      <c r="BK27" s="30"/>
      <c r="BL27" s="30"/>
      <c r="BM27" s="30"/>
      <c r="BN27" s="31"/>
      <c r="BO27" s="4"/>
      <c r="BP27" s="26"/>
      <c r="BQ27" s="2"/>
      <c r="BR27" s="2"/>
      <c r="BS27" s="4"/>
      <c r="BT27" s="9"/>
      <c r="BU27" s="26"/>
      <c r="BV27" s="2"/>
      <c r="BW27" s="2"/>
      <c r="BX27" s="4"/>
      <c r="BY27" s="4"/>
      <c r="BZ27" s="26"/>
      <c r="CA27" s="2"/>
      <c r="CB27" s="2"/>
      <c r="CC27" s="4"/>
      <c r="CD27" s="4"/>
      <c r="CE27" s="51">
        <v>1765.2</v>
      </c>
      <c r="CF27" s="51">
        <v>1632.84</v>
      </c>
      <c r="CG27" s="51">
        <v>132.32</v>
      </c>
      <c r="CH27" s="24">
        <f>SUM(CE18/CE27)-1</f>
        <v>0.13400181282574208</v>
      </c>
      <c r="CI27" s="9"/>
      <c r="CJ27" s="51">
        <v>852.52</v>
      </c>
      <c r="CK27" s="51">
        <v>852.52</v>
      </c>
      <c r="CL27" s="51">
        <v>0</v>
      </c>
      <c r="CM27" s="24">
        <f t="shared" ref="CM27:CM28" si="43">SUM(CJ18/CJ27)-1</f>
        <v>0.13400272134378088</v>
      </c>
      <c r="CN27" s="9"/>
      <c r="CO27" s="51">
        <v>1701.24</v>
      </c>
      <c r="CP27" s="51">
        <v>1616.2</v>
      </c>
      <c r="CQ27" s="51">
        <v>85.04</v>
      </c>
      <c r="CR27" s="24">
        <f>SUM(CO18/CO27)-1</f>
        <v>0.11751428369894912</v>
      </c>
      <c r="CS27" s="9"/>
      <c r="CT27" s="51">
        <v>1555.35</v>
      </c>
      <c r="CU27" s="51">
        <v>125</v>
      </c>
      <c r="CV27" s="51">
        <v>1430.35</v>
      </c>
      <c r="CW27" s="24">
        <f t="shared" si="40"/>
        <v>9.9160960555501942E-2</v>
      </c>
      <c r="CX27" s="4"/>
      <c r="CY27" s="51">
        <v>1344.4</v>
      </c>
      <c r="CZ27" s="51">
        <v>125</v>
      </c>
      <c r="DA27" s="51">
        <v>1219.4000000000001</v>
      </c>
      <c r="DB27" s="24">
        <f t="shared" si="41"/>
        <v>0.14109639988098777</v>
      </c>
      <c r="DC27" s="4"/>
      <c r="DD27" s="26"/>
      <c r="DE27" s="2"/>
      <c r="DF27" s="2"/>
      <c r="DG27" s="4"/>
      <c r="DI27" s="26"/>
      <c r="DJ27" s="2"/>
      <c r="DK27" s="2"/>
      <c r="DL27" s="4"/>
    </row>
    <row r="28" spans="1:117" x14ac:dyDescent="0.25">
      <c r="A28" s="100" t="s">
        <v>5</v>
      </c>
      <c r="B28" s="51">
        <v>1576.05</v>
      </c>
      <c r="C28" s="51">
        <v>1318.44</v>
      </c>
      <c r="D28" s="51">
        <f t="shared" si="29"/>
        <v>257.6099999999999</v>
      </c>
      <c r="E28" s="24">
        <f t="shared" si="36"/>
        <v>9.3258462612226811E-2</v>
      </c>
      <c r="F28" s="9"/>
      <c r="G28" s="51">
        <v>1249.96</v>
      </c>
      <c r="H28" s="51">
        <v>1092.53</v>
      </c>
      <c r="I28" s="51">
        <f t="shared" si="30"/>
        <v>157.43000000000006</v>
      </c>
      <c r="J28" s="24">
        <f t="shared" si="37"/>
        <v>9.3058977887292338E-2</v>
      </c>
      <c r="K28" s="9"/>
      <c r="L28" s="51">
        <v>1316.13</v>
      </c>
      <c r="M28" s="51">
        <v>1074.74</v>
      </c>
      <c r="N28" s="51">
        <f t="shared" si="31"/>
        <v>241.3900000000001</v>
      </c>
      <c r="O28" s="24">
        <f t="shared" si="42"/>
        <v>0.18017217144203079</v>
      </c>
      <c r="P28" s="9"/>
      <c r="Q28" s="51">
        <v>1015.31</v>
      </c>
      <c r="R28" s="51">
        <v>872.23</v>
      </c>
      <c r="S28" s="51">
        <f t="shared" si="32"/>
        <v>143.07999999999993</v>
      </c>
      <c r="T28" s="24">
        <f t="shared" si="38"/>
        <v>5.4781298322679861E-2</v>
      </c>
      <c r="U28" s="9"/>
      <c r="V28" s="27"/>
      <c r="W28" s="2"/>
      <c r="X28" s="2"/>
      <c r="Y28" s="4"/>
      <c r="Z28" s="4"/>
      <c r="AA28" s="27"/>
      <c r="AB28" s="2"/>
      <c r="AC28" s="2"/>
      <c r="AD28" s="4"/>
      <c r="AE28" s="4"/>
      <c r="AF28" s="53">
        <v>1389.34</v>
      </c>
      <c r="AG28" s="51">
        <v>1319.87</v>
      </c>
      <c r="AH28" s="51">
        <v>69.47</v>
      </c>
      <c r="AI28" s="51">
        <v>107.23</v>
      </c>
      <c r="AJ28" s="24">
        <f t="shared" si="39"/>
        <v>6.272762606705351E-2</v>
      </c>
      <c r="AK28" s="4"/>
      <c r="AL28" s="53">
        <v>1329.88</v>
      </c>
      <c r="AM28" s="51">
        <v>1263.3900000000001</v>
      </c>
      <c r="AN28" s="51">
        <v>66.489999999999995</v>
      </c>
      <c r="AO28" s="51">
        <v>132.99</v>
      </c>
      <c r="AP28" s="24">
        <f t="shared" si="33"/>
        <v>0.13086895058200732</v>
      </c>
      <c r="AQ28" s="4"/>
      <c r="AR28" s="80"/>
      <c r="AS28" s="78"/>
      <c r="AT28" s="78"/>
      <c r="AU28" s="78"/>
      <c r="AV28" s="31"/>
      <c r="AW28" s="4"/>
      <c r="AX28" s="53">
        <v>1165.3399999999999</v>
      </c>
      <c r="AY28" s="51">
        <v>1107.07</v>
      </c>
      <c r="AZ28" s="51">
        <v>58.27</v>
      </c>
      <c r="BA28" s="51">
        <v>116.53</v>
      </c>
      <c r="BB28" s="24">
        <f t="shared" si="34"/>
        <v>9.960183294145919E-2</v>
      </c>
      <c r="BC28" s="4"/>
      <c r="BD28" s="53">
        <v>1072.28</v>
      </c>
      <c r="BE28" s="51">
        <v>1018.67</v>
      </c>
      <c r="BF28" s="51">
        <v>53.61</v>
      </c>
      <c r="BG28" s="51">
        <v>107.23</v>
      </c>
      <c r="BH28" s="24">
        <f t="shared" si="35"/>
        <v>9.9600850524116824E-2</v>
      </c>
      <c r="BI28" s="4"/>
      <c r="BJ28" s="85"/>
      <c r="BK28" s="30"/>
      <c r="BL28" s="30"/>
      <c r="BM28" s="30"/>
      <c r="BN28" s="31"/>
      <c r="BO28" s="4"/>
      <c r="BP28" s="26"/>
      <c r="BQ28" s="2"/>
      <c r="BR28" s="2"/>
      <c r="BS28" s="4"/>
      <c r="BT28" s="9"/>
      <c r="BU28" s="26"/>
      <c r="BV28" s="2"/>
      <c r="BW28" s="2"/>
      <c r="BX28" s="4"/>
      <c r="BY28" s="4"/>
      <c r="BZ28" s="26"/>
      <c r="CA28" s="2"/>
      <c r="CB28" s="2"/>
      <c r="CC28" s="4"/>
      <c r="CD28" s="4"/>
      <c r="CE28" s="51">
        <v>2513.84</v>
      </c>
      <c r="CF28" s="51">
        <v>2325.3200000000002</v>
      </c>
      <c r="CG28" s="51">
        <v>188.52</v>
      </c>
      <c r="CH28" s="24">
        <f>SUM(CE19/CE28)-1</f>
        <v>0.13401011997581369</v>
      </c>
      <c r="CI28" s="9"/>
      <c r="CJ28" s="51">
        <v>1214.8399999999999</v>
      </c>
      <c r="CK28" s="51">
        <v>1214.8399999999999</v>
      </c>
      <c r="CL28" s="51">
        <v>0</v>
      </c>
      <c r="CM28" s="24">
        <f t="shared" si="43"/>
        <v>0.13400941687794288</v>
      </c>
      <c r="CN28" s="9"/>
      <c r="CO28" s="51">
        <v>2424.84</v>
      </c>
      <c r="CP28" s="51">
        <v>2303.6</v>
      </c>
      <c r="CQ28" s="51">
        <v>121.24</v>
      </c>
      <c r="CR28" s="24">
        <f>SUM(CO19/CO28)-1</f>
        <v>0.11753352798535155</v>
      </c>
      <c r="CS28" s="9"/>
      <c r="CT28" s="53">
        <v>2072.2199999999998</v>
      </c>
      <c r="CU28" s="51">
        <v>125</v>
      </c>
      <c r="CV28" s="51">
        <v>1947.22</v>
      </c>
      <c r="CW28" s="24">
        <f t="shared" si="40"/>
        <v>9.9159838241113407E-2</v>
      </c>
      <c r="CX28" s="4"/>
      <c r="CY28" s="53">
        <v>1814.55</v>
      </c>
      <c r="CZ28" s="51">
        <v>125</v>
      </c>
      <c r="DA28" s="51">
        <v>1689.55</v>
      </c>
      <c r="DB28" s="24">
        <f t="shared" si="41"/>
        <v>0.14111487696674119</v>
      </c>
      <c r="DC28" s="4"/>
      <c r="DD28" s="26"/>
      <c r="DE28" s="2"/>
      <c r="DF28" s="2"/>
      <c r="DG28" s="4"/>
      <c r="DI28" s="26"/>
      <c r="DJ28" s="2"/>
      <c r="DK28" s="2"/>
      <c r="DL28" s="4"/>
    </row>
    <row r="29" spans="1:117" x14ac:dyDescent="0.25">
      <c r="B29" s="26"/>
      <c r="C29" s="2"/>
      <c r="D29" s="2"/>
      <c r="E29" s="4"/>
      <c r="F29" s="9"/>
      <c r="G29" s="26"/>
      <c r="H29" s="2"/>
      <c r="I29" s="2"/>
      <c r="J29" s="4"/>
      <c r="K29" s="9"/>
      <c r="L29" s="26"/>
      <c r="M29" s="2"/>
      <c r="N29" s="2"/>
      <c r="O29" s="4"/>
      <c r="P29" s="9"/>
      <c r="Q29" s="26"/>
      <c r="R29" s="2"/>
      <c r="S29" s="2"/>
      <c r="T29" s="4"/>
      <c r="U29" s="9"/>
      <c r="V29" s="2"/>
      <c r="W29" s="2"/>
      <c r="X29" s="2"/>
      <c r="Y29" s="4"/>
      <c r="Z29" s="4"/>
      <c r="AA29" s="2"/>
      <c r="AB29" s="2"/>
      <c r="AC29" s="2"/>
      <c r="AD29" s="4"/>
      <c r="AE29" s="4"/>
      <c r="AF29" s="2"/>
      <c r="AG29" s="2"/>
      <c r="AH29" s="2"/>
      <c r="AI29" s="2"/>
      <c r="AJ29" s="4"/>
      <c r="AK29" s="4"/>
      <c r="AL29" s="2"/>
      <c r="AM29" s="2"/>
      <c r="AN29" s="2"/>
      <c r="AO29" s="2"/>
      <c r="AP29" s="4"/>
      <c r="AQ29" s="4"/>
      <c r="AR29" s="81"/>
      <c r="AS29" s="81"/>
      <c r="AT29" s="81"/>
      <c r="AU29" s="81"/>
      <c r="AV29" s="4"/>
      <c r="AW29" s="4"/>
      <c r="AX29" s="2"/>
      <c r="AY29" s="2"/>
      <c r="AZ29" s="2"/>
      <c r="BA29" s="2"/>
      <c r="BB29" s="4"/>
      <c r="BC29" s="4"/>
      <c r="BD29" s="2"/>
      <c r="BE29" s="2"/>
      <c r="BF29" s="2"/>
      <c r="BG29" s="2"/>
      <c r="BH29" s="4"/>
      <c r="BI29" s="4"/>
      <c r="BJ29" s="2"/>
      <c r="BK29" s="2"/>
      <c r="BL29" s="2"/>
      <c r="BM29" s="2"/>
      <c r="BN29" s="4"/>
      <c r="BO29" s="4"/>
      <c r="BP29" s="2"/>
      <c r="BQ29" s="2"/>
      <c r="BR29" s="2"/>
      <c r="BS29" s="4"/>
      <c r="BT29" s="9"/>
      <c r="BU29" s="2"/>
      <c r="BV29" s="2"/>
      <c r="BW29" s="2"/>
      <c r="BX29" s="4"/>
      <c r="BY29" s="4"/>
      <c r="BZ29" s="2"/>
      <c r="CA29" s="2"/>
      <c r="CB29" s="2"/>
      <c r="CC29" s="4"/>
      <c r="CD29" s="4"/>
      <c r="CE29" s="2"/>
      <c r="CF29" s="2"/>
      <c r="CG29" s="2"/>
      <c r="CH29" s="4"/>
      <c r="CI29" s="9"/>
      <c r="CJ29" s="2"/>
      <c r="CK29" s="2"/>
      <c r="CL29" s="2"/>
      <c r="CM29" s="4"/>
      <c r="CN29" s="9"/>
      <c r="CO29" s="2"/>
      <c r="CP29" s="2"/>
      <c r="CQ29" s="2"/>
      <c r="CR29" s="4"/>
      <c r="CS29" s="9"/>
      <c r="CT29" s="2"/>
      <c r="CU29" s="2"/>
      <c r="CV29" s="2"/>
      <c r="CW29" s="4"/>
      <c r="CX29" s="4"/>
      <c r="CY29" s="2"/>
      <c r="CZ29" s="2"/>
      <c r="DA29" s="2"/>
      <c r="DB29" s="4"/>
      <c r="DC29" s="4"/>
      <c r="DD29" s="2"/>
      <c r="DE29" s="2"/>
      <c r="DF29" s="2"/>
      <c r="DG29" s="4"/>
      <c r="DI29" s="2"/>
      <c r="DJ29" s="2"/>
      <c r="DK29" s="2"/>
      <c r="DL29" s="4"/>
    </row>
    <row r="30" spans="1:117" x14ac:dyDescent="0.25">
      <c r="A30" s="57"/>
      <c r="B30" s="2"/>
      <c r="C30" s="2"/>
      <c r="D30" s="2"/>
      <c r="E30" s="2"/>
      <c r="F30" s="3"/>
      <c r="G30" s="2"/>
      <c r="H30" s="2"/>
      <c r="I30" s="2"/>
      <c r="J30" s="2"/>
      <c r="K30" s="3"/>
      <c r="L30" s="2"/>
      <c r="M30" s="2"/>
      <c r="N30" s="2"/>
      <c r="O30" s="2"/>
      <c r="P30" s="3"/>
      <c r="Q30" s="2"/>
      <c r="R30" s="2"/>
      <c r="S30" s="2"/>
      <c r="T30" s="2"/>
      <c r="U30" s="3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3"/>
      <c r="BT30" s="3"/>
      <c r="BU30" s="2"/>
      <c r="BV30" s="2"/>
      <c r="BW30" s="2"/>
      <c r="BX30" s="3"/>
      <c r="BY30" s="3"/>
      <c r="BZ30" s="2"/>
      <c r="CA30" s="2"/>
      <c r="CB30" s="2"/>
      <c r="CC30" s="3"/>
      <c r="CD30" s="3"/>
      <c r="CE30" s="2"/>
      <c r="CF30" s="2"/>
      <c r="CG30" s="2"/>
      <c r="CH30" s="2"/>
      <c r="CI30" s="3"/>
      <c r="CJ30" s="2"/>
      <c r="CK30" s="2"/>
      <c r="CL30" s="2"/>
      <c r="CM30" s="2"/>
      <c r="CN30" s="3"/>
      <c r="CO30" s="2"/>
      <c r="CP30" s="2"/>
      <c r="CQ30" s="2"/>
      <c r="CR30" s="2"/>
      <c r="CS30" s="3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I30" s="2"/>
      <c r="DJ30" s="2"/>
      <c r="DK30" s="2"/>
      <c r="DL30" s="2"/>
    </row>
    <row r="31" spans="1:117" x14ac:dyDescent="0.25">
      <c r="B31" s="2"/>
      <c r="C31" s="2"/>
      <c r="D31" s="2"/>
      <c r="E31" s="4"/>
      <c r="F31" s="2"/>
      <c r="G31" s="2"/>
      <c r="H31" s="2"/>
      <c r="I31" s="2"/>
      <c r="J31" s="4"/>
      <c r="K31" s="2"/>
      <c r="L31" s="2"/>
      <c r="M31" s="2"/>
      <c r="N31" s="2"/>
      <c r="O31" s="4"/>
      <c r="P31" s="2"/>
      <c r="Q31" s="2"/>
      <c r="R31" s="2"/>
      <c r="S31" s="2"/>
      <c r="T31" s="4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36"/>
      <c r="AK31" s="36"/>
      <c r="AL31" s="2"/>
      <c r="AM31" s="2"/>
      <c r="AN31" s="2"/>
      <c r="AO31" s="2"/>
      <c r="AP31" s="36"/>
      <c r="AQ31" s="36"/>
      <c r="AR31" s="2"/>
      <c r="AS31" s="2"/>
      <c r="AT31" s="2"/>
      <c r="AU31" s="2"/>
      <c r="AV31" s="36"/>
      <c r="AW31" s="36"/>
      <c r="AX31" s="2"/>
      <c r="AY31" s="2"/>
      <c r="AZ31" s="2"/>
      <c r="BA31" s="2"/>
      <c r="BB31" s="36"/>
      <c r="BC31" s="36"/>
      <c r="BD31" s="2"/>
      <c r="BE31" s="2"/>
      <c r="BF31" s="2"/>
      <c r="BG31" s="2"/>
      <c r="BH31" s="36"/>
      <c r="BI31" s="36"/>
      <c r="BJ31" s="2"/>
      <c r="BK31" s="2"/>
      <c r="BL31" s="2"/>
      <c r="BM31" s="2"/>
      <c r="BN31" s="36"/>
      <c r="BO31" s="36"/>
      <c r="BP31" s="2"/>
      <c r="BQ31" s="2"/>
      <c r="BR31" s="2"/>
      <c r="BS31" s="4"/>
      <c r="BT31" s="9"/>
      <c r="BU31" s="2"/>
      <c r="BV31" s="2"/>
      <c r="BW31" s="2"/>
      <c r="BX31" s="4"/>
      <c r="BY31" s="4"/>
      <c r="BZ31" s="2"/>
      <c r="CA31" s="2"/>
      <c r="CB31" s="2"/>
      <c r="CC31" s="4"/>
      <c r="CD31" s="4"/>
      <c r="CE31" s="2"/>
      <c r="CF31" s="2"/>
      <c r="CG31" s="2"/>
      <c r="CH31" s="4"/>
      <c r="CI31" s="42"/>
      <c r="CJ31" s="2"/>
      <c r="CK31" s="2"/>
      <c r="CL31" s="2"/>
      <c r="CM31" s="4"/>
      <c r="CN31" s="42"/>
      <c r="CO31" s="2"/>
      <c r="CP31" s="2"/>
      <c r="CQ31" s="2"/>
      <c r="CR31" s="4"/>
      <c r="CS31" s="42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"/>
      <c r="DE31" s="2"/>
      <c r="DF31" s="2"/>
      <c r="DG31" s="2"/>
      <c r="DI31" s="2"/>
      <c r="DJ31" s="2"/>
      <c r="DK31" s="2"/>
      <c r="DL31" s="2"/>
    </row>
    <row r="32" spans="1:117" x14ac:dyDescent="0.25">
      <c r="B32" s="2"/>
      <c r="C32" s="2"/>
      <c r="D32" s="2"/>
      <c r="E32" s="4"/>
      <c r="F32" s="2"/>
      <c r="G32" s="2"/>
      <c r="H32" s="2"/>
      <c r="I32" s="2"/>
      <c r="J32" s="4"/>
      <c r="K32" s="30"/>
      <c r="L32" s="30"/>
      <c r="M32" s="30"/>
      <c r="N32" s="30"/>
      <c r="O32" s="4"/>
      <c r="P32" s="2"/>
      <c r="Q32" s="2"/>
      <c r="R32" s="2"/>
      <c r="S32" s="2"/>
      <c r="T32" s="4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36"/>
      <c r="AK32" s="36"/>
      <c r="AL32" s="2"/>
      <c r="AM32" s="2"/>
      <c r="AN32" s="2"/>
      <c r="AO32" s="2"/>
      <c r="AP32" s="36"/>
      <c r="AQ32" s="36"/>
      <c r="AR32" s="2"/>
      <c r="AS32" s="2"/>
      <c r="AT32" s="2"/>
      <c r="AU32" s="2"/>
      <c r="AV32" s="36"/>
      <c r="AW32" s="36"/>
      <c r="AX32" s="2"/>
      <c r="AY32" s="2"/>
      <c r="AZ32" s="2"/>
      <c r="BA32" s="2"/>
      <c r="BB32" s="36"/>
      <c r="BC32" s="36"/>
      <c r="BD32" s="2"/>
      <c r="BE32" s="2"/>
      <c r="BF32" s="2"/>
      <c r="BG32" s="2"/>
      <c r="BH32" s="36"/>
      <c r="BI32" s="36"/>
      <c r="BJ32" s="2"/>
      <c r="BK32" s="2"/>
      <c r="BL32" s="2"/>
      <c r="BM32" s="2"/>
      <c r="BN32" s="36"/>
      <c r="BO32" s="36"/>
      <c r="BP32" s="2"/>
      <c r="BQ32" s="2"/>
      <c r="BR32" s="2"/>
      <c r="BS32" s="4"/>
      <c r="BT32" s="9"/>
      <c r="BU32" s="2"/>
      <c r="BV32" s="2"/>
      <c r="BW32" s="2"/>
      <c r="BX32" s="4"/>
      <c r="BY32" s="4"/>
      <c r="BZ32" s="2"/>
      <c r="CA32" s="2"/>
      <c r="CB32" s="2"/>
      <c r="CC32" s="4"/>
      <c r="CD32" s="4"/>
      <c r="CE32" s="2"/>
      <c r="CF32" s="2"/>
      <c r="CG32" s="2"/>
      <c r="CH32" s="4"/>
      <c r="CI32" s="42"/>
      <c r="CJ32" s="2"/>
      <c r="CK32" s="2"/>
      <c r="CL32" s="2"/>
      <c r="CM32" s="4"/>
      <c r="CN32" s="42"/>
      <c r="CO32" s="2"/>
      <c r="CP32" s="2"/>
      <c r="CQ32" s="2"/>
      <c r="CR32" s="4"/>
      <c r="CS32" s="42"/>
      <c r="CT32" s="2"/>
      <c r="CU32" s="2"/>
      <c r="CV32" s="2"/>
      <c r="CW32" s="2"/>
      <c r="CX32" s="2"/>
      <c r="CY32" s="2"/>
      <c r="CZ32" s="2"/>
      <c r="DA32" s="2"/>
      <c r="DB32" s="2"/>
      <c r="DC32" s="2"/>
      <c r="DD32" s="2"/>
      <c r="DE32" s="2"/>
      <c r="DF32" s="2"/>
      <c r="DG32" s="2"/>
      <c r="DI32" s="2"/>
      <c r="DJ32" s="2"/>
      <c r="DK32" s="2"/>
      <c r="DL32" s="2"/>
    </row>
    <row r="33" spans="2:116" x14ac:dyDescent="0.25">
      <c r="B33" s="2"/>
      <c r="C33" s="2"/>
      <c r="D33" s="2"/>
      <c r="E33" s="4"/>
      <c r="F33" s="2"/>
      <c r="G33" s="2"/>
      <c r="H33" s="2"/>
      <c r="I33" s="2"/>
      <c r="J33" s="4"/>
      <c r="K33" s="2"/>
      <c r="L33" s="2"/>
      <c r="M33" s="2"/>
      <c r="N33" s="2"/>
      <c r="O33" s="4"/>
      <c r="P33" s="2"/>
      <c r="Q33" s="2"/>
      <c r="R33" s="2"/>
      <c r="S33" s="2"/>
      <c r="T33" s="4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36"/>
      <c r="AK33" s="36"/>
      <c r="AL33" s="2"/>
      <c r="AM33" s="2"/>
      <c r="AN33" s="2"/>
      <c r="AO33" s="2"/>
      <c r="AP33" s="36"/>
      <c r="AQ33" s="36"/>
      <c r="AR33" s="2"/>
      <c r="AS33" s="2"/>
      <c r="AT33" s="2"/>
      <c r="AU33" s="2"/>
      <c r="AV33" s="36"/>
      <c r="AW33" s="36"/>
      <c r="AX33" s="2"/>
      <c r="AY33" s="2"/>
      <c r="AZ33" s="2"/>
      <c r="BA33" s="2"/>
      <c r="BB33" s="36"/>
      <c r="BC33" s="36"/>
      <c r="BD33" s="2"/>
      <c r="BE33" s="2"/>
      <c r="BF33" s="2"/>
      <c r="BG33" s="2"/>
      <c r="BH33" s="36"/>
      <c r="BI33" s="36"/>
      <c r="BJ33" s="2"/>
      <c r="BK33" s="2"/>
      <c r="BL33" s="2"/>
      <c r="BM33" s="2"/>
      <c r="BN33" s="36"/>
      <c r="BO33" s="36"/>
      <c r="BP33" s="2"/>
      <c r="BQ33" s="2"/>
      <c r="BR33" s="2"/>
      <c r="BS33" s="4"/>
      <c r="BT33" s="9"/>
      <c r="BU33" s="2"/>
      <c r="BV33" s="2"/>
      <c r="BW33" s="2"/>
      <c r="BX33" s="4"/>
      <c r="BY33" s="4"/>
      <c r="BZ33" s="2"/>
      <c r="CA33" s="2"/>
      <c r="CB33" s="2"/>
      <c r="CC33" s="4"/>
      <c r="CD33" s="4"/>
      <c r="CE33" s="2"/>
      <c r="CF33" s="2"/>
      <c r="CG33" s="2"/>
      <c r="CH33" s="4"/>
      <c r="CI33" s="42"/>
      <c r="CJ33" s="2"/>
      <c r="CK33" s="2"/>
      <c r="CL33" s="2"/>
      <c r="CM33" s="4"/>
      <c r="CN33" s="42"/>
      <c r="CO33" s="2"/>
      <c r="CP33" s="2"/>
      <c r="CQ33" s="2"/>
      <c r="CR33" s="4"/>
      <c r="CS33" s="4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I33" s="2"/>
      <c r="DJ33" s="2"/>
      <c r="DK33" s="2"/>
      <c r="DL33" s="2"/>
    </row>
    <row r="34" spans="2:116" x14ac:dyDescent="0.25">
      <c r="B34" s="2"/>
      <c r="C34" s="2"/>
      <c r="D34" s="2"/>
      <c r="E34" s="4"/>
      <c r="F34" s="2"/>
      <c r="G34" s="2"/>
      <c r="H34" s="2"/>
      <c r="I34" s="2"/>
      <c r="J34" s="4"/>
      <c r="K34" s="2"/>
      <c r="L34" s="2"/>
      <c r="M34" s="2"/>
      <c r="N34" s="2"/>
      <c r="O34" s="4"/>
      <c r="P34" s="2"/>
      <c r="Q34" s="2"/>
      <c r="R34" s="2"/>
      <c r="S34" s="2"/>
      <c r="T34" s="4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36"/>
      <c r="AK34" s="36"/>
      <c r="AL34" s="2"/>
      <c r="AM34" s="2"/>
      <c r="AN34" s="2"/>
      <c r="AO34" s="2"/>
      <c r="AP34" s="36"/>
      <c r="AQ34" s="36"/>
      <c r="AR34" s="2"/>
      <c r="AS34" s="2"/>
      <c r="AT34" s="2"/>
      <c r="AU34" s="2"/>
      <c r="AV34" s="36"/>
      <c r="AW34" s="36"/>
      <c r="AX34" s="2"/>
      <c r="AY34" s="2"/>
      <c r="AZ34" s="2"/>
      <c r="BA34" s="2"/>
      <c r="BB34" s="36"/>
      <c r="BC34" s="36"/>
      <c r="BD34" s="2"/>
      <c r="BE34" s="2"/>
      <c r="BF34" s="2"/>
      <c r="BG34" s="2"/>
      <c r="BH34" s="36"/>
      <c r="BI34" s="36"/>
      <c r="BJ34" s="2"/>
      <c r="BK34" s="2"/>
      <c r="BL34" s="2"/>
      <c r="BM34" s="2"/>
      <c r="BN34" s="36"/>
      <c r="BO34" s="36"/>
      <c r="BP34" s="2"/>
      <c r="BQ34" s="2"/>
      <c r="BR34" s="2"/>
      <c r="BS34" s="4"/>
      <c r="BT34" s="9"/>
      <c r="BU34" s="2"/>
      <c r="BV34" s="2"/>
      <c r="BW34" s="2"/>
      <c r="BX34" s="4"/>
      <c r="BY34" s="4"/>
      <c r="BZ34" s="2"/>
      <c r="CA34" s="2"/>
      <c r="CB34" s="2"/>
      <c r="CC34" s="4"/>
      <c r="CD34" s="4"/>
      <c r="CE34" s="2"/>
      <c r="CF34" s="2"/>
      <c r="CG34" s="2"/>
      <c r="CH34" s="4"/>
      <c r="CI34" s="42"/>
      <c r="CJ34" s="2"/>
      <c r="CK34" s="2"/>
      <c r="CL34" s="2"/>
      <c r="CM34" s="4"/>
      <c r="CN34" s="42"/>
      <c r="CO34" s="2"/>
      <c r="CP34" s="2"/>
      <c r="CQ34" s="2"/>
      <c r="CR34" s="4"/>
      <c r="CS34" s="42"/>
      <c r="CT34" s="2"/>
      <c r="CU34" s="2"/>
      <c r="CV34" s="2"/>
      <c r="CW34" s="2"/>
      <c r="CX34" s="2"/>
      <c r="CY34" s="2"/>
      <c r="CZ34" s="2"/>
      <c r="DA34" s="2"/>
      <c r="DB34" s="2"/>
      <c r="DC34" s="2"/>
      <c r="DD34" s="2"/>
      <c r="DE34" s="2"/>
      <c r="DF34" s="2"/>
      <c r="DG34" s="2"/>
      <c r="DI34" s="2"/>
      <c r="DJ34" s="2"/>
      <c r="DK34" s="2"/>
      <c r="DL34" s="2"/>
    </row>
    <row r="35" spans="2:116" x14ac:dyDescent="0.25">
      <c r="B35" s="2"/>
      <c r="C35" s="2"/>
      <c r="D35" s="2"/>
      <c r="E35" s="4"/>
      <c r="F35" s="2"/>
      <c r="G35" s="2"/>
      <c r="H35" s="2"/>
      <c r="I35" s="2"/>
      <c r="J35" s="4"/>
      <c r="K35" s="2"/>
      <c r="L35" s="2"/>
      <c r="M35" s="2"/>
      <c r="N35" s="2"/>
      <c r="O35" s="4"/>
      <c r="P35" s="2"/>
      <c r="Q35" s="2"/>
      <c r="R35" s="2"/>
      <c r="S35" s="2"/>
      <c r="T35" s="4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36"/>
      <c r="AK35" s="36"/>
      <c r="AL35" s="2"/>
      <c r="AM35" s="2"/>
      <c r="AN35" s="2"/>
      <c r="AO35" s="2"/>
      <c r="AP35" s="36"/>
      <c r="AQ35" s="36"/>
      <c r="AR35" s="2"/>
      <c r="AS35" s="2"/>
      <c r="AT35" s="2"/>
      <c r="AU35" s="2"/>
      <c r="AV35" s="36"/>
      <c r="AW35" s="36"/>
      <c r="AX35" s="2"/>
      <c r="AY35" s="2"/>
      <c r="AZ35" s="2"/>
      <c r="BA35" s="2"/>
      <c r="BB35" s="36"/>
      <c r="BC35" s="36"/>
      <c r="BD35" s="2"/>
      <c r="BE35" s="2"/>
      <c r="BF35" s="2"/>
      <c r="BG35" s="2"/>
      <c r="BH35" s="36"/>
      <c r="BI35" s="36"/>
      <c r="BJ35" s="2"/>
      <c r="BK35" s="2"/>
      <c r="BL35" s="2"/>
      <c r="BM35" s="2"/>
      <c r="BN35" s="36"/>
      <c r="BO35" s="36"/>
      <c r="BP35" s="2"/>
      <c r="BQ35" s="2"/>
      <c r="BR35" s="2"/>
      <c r="BS35" s="4"/>
      <c r="BT35" s="9"/>
      <c r="BU35" s="2"/>
      <c r="BV35" s="2"/>
      <c r="BW35" s="2"/>
      <c r="BX35" s="4"/>
      <c r="BY35" s="4"/>
      <c r="BZ35" s="2"/>
      <c r="CA35" s="2"/>
      <c r="CB35" s="2"/>
      <c r="CC35" s="4"/>
      <c r="CD35" s="4"/>
      <c r="CE35" s="2"/>
      <c r="CF35" s="2"/>
      <c r="CG35" s="2"/>
      <c r="CH35" s="4"/>
      <c r="CI35" s="42"/>
      <c r="CJ35" s="2"/>
      <c r="CK35" s="2"/>
      <c r="CL35" s="2"/>
      <c r="CM35" s="4"/>
      <c r="CN35" s="42"/>
      <c r="CO35" s="2"/>
      <c r="CP35" s="2"/>
      <c r="CQ35" s="2"/>
      <c r="CR35" s="4"/>
      <c r="CS35" s="42"/>
      <c r="CT35" s="2"/>
      <c r="CU35" s="2"/>
      <c r="CV35" s="2"/>
      <c r="CW35" s="2"/>
      <c r="CX35" s="2"/>
      <c r="CY35" s="2"/>
      <c r="CZ35" s="2"/>
      <c r="DA35" s="2"/>
      <c r="DB35" s="2"/>
      <c r="DC35" s="2"/>
      <c r="DD35" s="2"/>
      <c r="DE35" s="2"/>
      <c r="DF35" s="2"/>
      <c r="DG35" s="2"/>
      <c r="DI35" s="2"/>
      <c r="DJ35" s="2"/>
      <c r="DK35" s="2"/>
      <c r="DL35" s="2"/>
    </row>
    <row r="36" spans="2:116" x14ac:dyDescent="0.25">
      <c r="B36" s="2"/>
      <c r="C36" s="2"/>
      <c r="D36" s="2"/>
      <c r="E36" s="4"/>
      <c r="F36" s="2"/>
      <c r="G36" s="2"/>
      <c r="H36" s="2"/>
      <c r="I36" s="2"/>
      <c r="J36" s="4"/>
      <c r="K36" s="2"/>
      <c r="L36" s="2"/>
      <c r="M36" s="2"/>
      <c r="N36" s="2"/>
      <c r="O36" s="4"/>
      <c r="P36" s="2"/>
      <c r="Q36" s="2"/>
      <c r="R36" s="2"/>
      <c r="S36" s="2"/>
      <c r="T36" s="4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36"/>
      <c r="AK36" s="36"/>
      <c r="AL36" s="2"/>
      <c r="AM36" s="2"/>
      <c r="AN36" s="2"/>
      <c r="AO36" s="2"/>
      <c r="AP36" s="36"/>
      <c r="AQ36" s="36"/>
      <c r="AR36" s="2"/>
      <c r="AS36" s="2"/>
      <c r="AT36" s="2"/>
      <c r="AU36" s="2"/>
      <c r="AV36" s="36"/>
      <c r="AW36" s="36"/>
      <c r="AX36" s="2"/>
      <c r="AY36" s="2"/>
      <c r="AZ36" s="2"/>
      <c r="BA36" s="2"/>
      <c r="BB36" s="36"/>
      <c r="BC36" s="36"/>
      <c r="BD36" s="2"/>
      <c r="BE36" s="2"/>
      <c r="BF36" s="2"/>
      <c r="BG36" s="2"/>
      <c r="BH36" s="36"/>
      <c r="BI36" s="36"/>
      <c r="BJ36" s="2"/>
      <c r="BK36" s="2"/>
      <c r="BL36" s="2"/>
      <c r="BM36" s="2"/>
      <c r="BN36" s="36"/>
      <c r="BO36" s="36"/>
      <c r="BP36" s="2"/>
      <c r="BQ36" s="2"/>
      <c r="BR36" s="2"/>
      <c r="BS36" s="4"/>
      <c r="BT36" s="9"/>
      <c r="BU36" s="2"/>
      <c r="BV36" s="2"/>
      <c r="BW36" s="2"/>
      <c r="BX36" s="4"/>
      <c r="BY36" s="4"/>
      <c r="BZ36" s="2"/>
      <c r="CA36" s="2"/>
      <c r="CB36" s="2"/>
      <c r="CC36" s="4"/>
      <c r="CD36" s="4"/>
      <c r="CE36" s="2"/>
      <c r="CF36" s="2"/>
      <c r="CG36" s="2"/>
      <c r="CH36" s="4"/>
      <c r="CI36" s="42"/>
      <c r="CJ36" s="2"/>
      <c r="CK36" s="2"/>
      <c r="CL36" s="2"/>
      <c r="CM36" s="4"/>
      <c r="CN36" s="42"/>
      <c r="CO36" s="2"/>
      <c r="CP36" s="2"/>
      <c r="CQ36" s="2"/>
      <c r="CR36" s="4"/>
      <c r="CS36" s="42"/>
      <c r="CT36" s="2"/>
      <c r="CU36" s="2"/>
      <c r="CV36" s="2"/>
      <c r="CW36" s="2"/>
      <c r="CX36" s="2"/>
      <c r="CY36" s="2"/>
      <c r="CZ36" s="2"/>
      <c r="DA36" s="2"/>
      <c r="DB36" s="2"/>
      <c r="DC36" s="2"/>
      <c r="DD36" s="2"/>
      <c r="DE36" s="2"/>
      <c r="DF36" s="2"/>
      <c r="DG36" s="2"/>
      <c r="DI36" s="2"/>
      <c r="DJ36" s="2"/>
      <c r="DK36" s="2"/>
      <c r="DL36" s="2"/>
    </row>
    <row r="37" spans="2:116" x14ac:dyDescent="0.25">
      <c r="AF37" s="37"/>
      <c r="AG37" s="37"/>
      <c r="AH37" s="37"/>
      <c r="AI37" s="37"/>
      <c r="AJ37" s="37"/>
      <c r="AK37" s="37"/>
      <c r="AL37" s="37"/>
      <c r="AM37" s="37"/>
      <c r="AN37" s="37"/>
      <c r="AO37" s="37"/>
      <c r="AP37" s="37"/>
      <c r="AQ37" s="37"/>
      <c r="AR37" s="37"/>
      <c r="AS37" s="37"/>
      <c r="AT37" s="37"/>
      <c r="AU37" s="37"/>
      <c r="AV37" s="37"/>
      <c r="AW37" s="37"/>
      <c r="AX37" s="37"/>
      <c r="AY37" s="37"/>
      <c r="AZ37" s="37"/>
      <c r="BA37" s="37"/>
      <c r="BB37" s="37"/>
      <c r="BC37" s="37"/>
      <c r="BD37" s="37"/>
      <c r="BE37" s="37"/>
      <c r="BF37" s="37"/>
      <c r="BG37" s="37"/>
      <c r="BH37" s="37"/>
      <c r="BI37" s="37"/>
      <c r="BJ37" s="37"/>
      <c r="BK37" s="37"/>
      <c r="BL37" s="37"/>
      <c r="BM37" s="37"/>
      <c r="BN37" s="37"/>
      <c r="BO37" s="37"/>
    </row>
    <row r="38" spans="2:116" x14ac:dyDescent="0.25">
      <c r="AF38" s="30"/>
      <c r="AG38" s="30"/>
      <c r="AH38" s="30"/>
      <c r="AI38" s="30"/>
      <c r="AJ38" s="38"/>
      <c r="AK38" s="39"/>
      <c r="AL38" s="30"/>
      <c r="AM38" s="30"/>
      <c r="AN38" s="30"/>
      <c r="AO38" s="30"/>
      <c r="AP38" s="38"/>
      <c r="AQ38" s="39"/>
      <c r="AR38" s="30"/>
      <c r="AS38" s="30"/>
      <c r="AT38" s="30"/>
      <c r="AU38" s="30"/>
      <c r="AV38" s="38"/>
      <c r="AW38" s="39"/>
      <c r="AX38" s="30"/>
      <c r="AY38" s="30"/>
      <c r="AZ38" s="30"/>
      <c r="BA38" s="30"/>
      <c r="BB38" s="38"/>
      <c r="BC38" s="39"/>
      <c r="BD38" s="30"/>
      <c r="BE38" s="30"/>
      <c r="BF38" s="30"/>
      <c r="BG38" s="30"/>
      <c r="BH38" s="38"/>
      <c r="BI38" s="39"/>
      <c r="BJ38" s="30"/>
      <c r="BK38" s="30"/>
      <c r="BL38" s="30"/>
      <c r="BM38" s="30"/>
      <c r="BN38" s="38"/>
      <c r="BO38" s="39"/>
    </row>
    <row r="39" spans="2:116" x14ac:dyDescent="0.25">
      <c r="AF39" s="30"/>
      <c r="AG39" s="30"/>
      <c r="AH39" s="30"/>
      <c r="AI39" s="30"/>
      <c r="AJ39" s="38"/>
      <c r="AK39" s="39"/>
      <c r="AL39" s="30"/>
      <c r="AM39" s="30"/>
      <c r="AN39" s="30"/>
      <c r="AO39" s="30"/>
      <c r="AP39" s="38"/>
      <c r="AQ39" s="39"/>
      <c r="AR39" s="30"/>
      <c r="AS39" s="30"/>
      <c r="AT39" s="30"/>
      <c r="AU39" s="30"/>
      <c r="AV39" s="38"/>
      <c r="AW39" s="39"/>
      <c r="AX39" s="30"/>
      <c r="AY39" s="30"/>
      <c r="AZ39" s="30"/>
      <c r="BA39" s="30"/>
      <c r="BB39" s="38"/>
      <c r="BC39" s="39"/>
      <c r="BD39" s="30"/>
      <c r="BE39" s="30"/>
      <c r="BF39" s="30"/>
      <c r="BG39" s="30"/>
      <c r="BH39" s="38"/>
      <c r="BI39" s="39"/>
      <c r="BJ39" s="30"/>
      <c r="BK39" s="30"/>
      <c r="BL39" s="30"/>
      <c r="BM39" s="30"/>
      <c r="BN39" s="38"/>
      <c r="BO39" s="39"/>
    </row>
    <row r="40" spans="2:116" x14ac:dyDescent="0.25">
      <c r="AF40" s="30"/>
      <c r="AG40" s="30"/>
      <c r="AH40" s="30"/>
      <c r="AI40" s="30"/>
      <c r="AJ40" s="38"/>
      <c r="AK40" s="39"/>
      <c r="AL40" s="30"/>
      <c r="AM40" s="30"/>
      <c r="AN40" s="30"/>
      <c r="AO40" s="30"/>
      <c r="AP40" s="38"/>
      <c r="AQ40" s="39"/>
      <c r="AR40" s="30"/>
      <c r="AS40" s="30"/>
      <c r="AT40" s="30"/>
      <c r="AU40" s="30"/>
      <c r="AV40" s="38"/>
      <c r="AW40" s="39"/>
      <c r="AX40" s="30"/>
      <c r="AY40" s="30"/>
      <c r="AZ40" s="30"/>
      <c r="BA40" s="30"/>
      <c r="BB40" s="38"/>
      <c r="BC40" s="39"/>
      <c r="BD40" s="30"/>
      <c r="BE40" s="30"/>
      <c r="BF40" s="30"/>
      <c r="BG40" s="30"/>
      <c r="BH40" s="38"/>
      <c r="BI40" s="39"/>
      <c r="BJ40" s="30"/>
      <c r="BK40" s="30"/>
      <c r="BL40" s="30"/>
      <c r="BM40" s="30"/>
      <c r="BN40" s="38"/>
      <c r="BO40" s="39"/>
    </row>
    <row r="41" spans="2:116" x14ac:dyDescent="0.25">
      <c r="AF41" s="30"/>
      <c r="AG41" s="30"/>
      <c r="AH41" s="30"/>
      <c r="AI41" s="30"/>
      <c r="AJ41" s="38"/>
      <c r="AK41" s="39"/>
      <c r="AL41" s="30"/>
      <c r="AM41" s="30"/>
      <c r="AN41" s="30"/>
      <c r="AO41" s="30"/>
      <c r="AP41" s="38"/>
      <c r="AQ41" s="39"/>
      <c r="AR41" s="30"/>
      <c r="AS41" s="30"/>
      <c r="AT41" s="30"/>
      <c r="AU41" s="30"/>
      <c r="AV41" s="38"/>
      <c r="AW41" s="39"/>
      <c r="AX41" s="30"/>
      <c r="AY41" s="30"/>
      <c r="AZ41" s="30"/>
      <c r="BA41" s="30"/>
      <c r="BB41" s="38"/>
      <c r="BC41" s="39"/>
      <c r="BD41" s="30"/>
      <c r="BE41" s="30"/>
      <c r="BF41" s="30"/>
      <c r="BG41" s="30"/>
      <c r="BH41" s="38"/>
      <c r="BI41" s="39"/>
      <c r="BJ41" s="30"/>
      <c r="BK41" s="30"/>
      <c r="BL41" s="30"/>
      <c r="BM41" s="30"/>
      <c r="BN41" s="38"/>
      <c r="BO41" s="39"/>
    </row>
    <row r="42" spans="2:116" x14ac:dyDescent="0.25">
      <c r="AF42" s="30"/>
      <c r="AG42" s="30"/>
      <c r="AH42" s="30"/>
      <c r="AI42" s="30"/>
      <c r="AJ42" s="38"/>
      <c r="AK42" s="39"/>
      <c r="AL42" s="30"/>
      <c r="AM42" s="30"/>
      <c r="AN42" s="30"/>
      <c r="AO42" s="30"/>
      <c r="AP42" s="38"/>
      <c r="AQ42" s="39"/>
      <c r="AR42" s="30"/>
      <c r="AS42" s="30"/>
      <c r="AT42" s="30"/>
      <c r="AU42" s="30"/>
      <c r="AV42" s="38"/>
      <c r="AW42" s="39"/>
      <c r="AX42" s="30"/>
      <c r="AY42" s="30"/>
      <c r="AZ42" s="30"/>
      <c r="BA42" s="30"/>
      <c r="BB42" s="38"/>
      <c r="BC42" s="39"/>
      <c r="BD42" s="30"/>
      <c r="BE42" s="30"/>
      <c r="BF42" s="30"/>
      <c r="BG42" s="30"/>
      <c r="BH42" s="38"/>
      <c r="BI42" s="39"/>
      <c r="BJ42" s="30"/>
      <c r="BK42" s="30"/>
      <c r="BL42" s="30"/>
      <c r="BM42" s="30"/>
      <c r="BN42" s="38"/>
      <c r="BO42" s="39"/>
    </row>
    <row r="43" spans="2:116" x14ac:dyDescent="0.25">
      <c r="AF43" s="30"/>
      <c r="AG43" s="30"/>
      <c r="AH43" s="30"/>
      <c r="AI43" s="30"/>
      <c r="AJ43" s="38"/>
      <c r="AK43" s="39"/>
      <c r="AL43" s="30"/>
      <c r="AM43" s="30"/>
      <c r="AN43" s="30"/>
      <c r="AO43" s="30"/>
      <c r="AP43" s="38"/>
      <c r="AQ43" s="39"/>
      <c r="AR43" s="30"/>
      <c r="AS43" s="30"/>
      <c r="AT43" s="30"/>
      <c r="AU43" s="30"/>
      <c r="AV43" s="38"/>
      <c r="AW43" s="39"/>
      <c r="AX43" s="30"/>
      <c r="AY43" s="30"/>
      <c r="AZ43" s="30"/>
      <c r="BA43" s="30"/>
      <c r="BB43" s="38"/>
      <c r="BC43" s="39"/>
      <c r="BD43" s="30"/>
      <c r="BE43" s="30"/>
      <c r="BF43" s="30"/>
      <c r="BG43" s="30"/>
      <c r="BH43" s="38"/>
      <c r="BI43" s="39"/>
      <c r="BJ43" s="30"/>
      <c r="BK43" s="30"/>
      <c r="BL43" s="30"/>
      <c r="BM43" s="30"/>
      <c r="BN43" s="38"/>
      <c r="BO43" s="39"/>
    </row>
    <row r="44" spans="2:116" x14ac:dyDescent="0.25">
      <c r="AF44" s="30"/>
      <c r="AG44" s="30"/>
      <c r="AH44" s="30"/>
      <c r="AI44" s="30"/>
      <c r="AJ44" s="31"/>
      <c r="AK44" s="31"/>
      <c r="AL44" s="30"/>
      <c r="AM44" s="30"/>
      <c r="AN44" s="30"/>
      <c r="AO44" s="30"/>
      <c r="AP44" s="31"/>
      <c r="AQ44" s="31"/>
      <c r="AR44" s="30"/>
      <c r="AS44" s="30"/>
      <c r="AT44" s="30"/>
      <c r="AU44" s="30"/>
      <c r="AV44" s="31"/>
      <c r="AW44" s="31"/>
      <c r="AX44" s="30"/>
      <c r="AY44" s="30"/>
      <c r="AZ44" s="30"/>
      <c r="BA44" s="30"/>
      <c r="BB44" s="31"/>
      <c r="BC44" s="31"/>
      <c r="BD44" s="30"/>
      <c r="BE44" s="30"/>
      <c r="BF44" s="30"/>
      <c r="BG44" s="30"/>
      <c r="BH44" s="31"/>
      <c r="BI44" s="31"/>
      <c r="BJ44" s="30"/>
      <c r="BK44" s="30"/>
      <c r="BL44" s="30"/>
      <c r="BM44" s="30"/>
      <c r="BN44" s="31"/>
      <c r="BO44" s="31"/>
    </row>
    <row r="45" spans="2:116" x14ac:dyDescent="0.25">
      <c r="AF45" s="30"/>
      <c r="AG45" s="30"/>
      <c r="AH45" s="30"/>
      <c r="AI45" s="30"/>
      <c r="AJ45" s="31"/>
      <c r="AK45" s="31"/>
      <c r="AL45" s="30"/>
      <c r="AM45" s="30"/>
      <c r="AN45" s="30"/>
      <c r="AO45" s="30"/>
      <c r="AP45" s="31"/>
      <c r="AQ45" s="31"/>
      <c r="AR45" s="30"/>
      <c r="AS45" s="30"/>
      <c r="AT45" s="30"/>
      <c r="AU45" s="30"/>
      <c r="AV45" s="31"/>
      <c r="AW45" s="31"/>
      <c r="AX45" s="30"/>
      <c r="AY45" s="30"/>
      <c r="AZ45" s="30"/>
      <c r="BA45" s="30"/>
      <c r="BB45" s="31"/>
      <c r="BC45" s="31"/>
      <c r="BD45" s="30"/>
      <c r="BE45" s="30"/>
      <c r="BF45" s="30"/>
      <c r="BG45" s="30"/>
      <c r="BH45" s="31"/>
      <c r="BI45" s="31"/>
      <c r="BJ45" s="30"/>
      <c r="BK45" s="30"/>
      <c r="BL45" s="30"/>
      <c r="BM45" s="30"/>
      <c r="BN45" s="31"/>
      <c r="BO45" s="31"/>
    </row>
    <row r="46" spans="2:116" x14ac:dyDescent="0.25">
      <c r="AF46" s="30"/>
      <c r="AG46" s="30"/>
      <c r="AH46" s="30"/>
      <c r="AI46" s="30"/>
      <c r="AJ46" s="31"/>
      <c r="AK46" s="31"/>
      <c r="AL46" s="30"/>
      <c r="AM46" s="30"/>
      <c r="AN46" s="30"/>
      <c r="AO46" s="30"/>
      <c r="AP46" s="31"/>
      <c r="AQ46" s="31"/>
      <c r="AR46" s="30"/>
      <c r="AS46" s="30"/>
      <c r="AT46" s="30"/>
      <c r="AU46" s="30"/>
      <c r="AV46" s="31"/>
      <c r="AW46" s="31"/>
      <c r="AX46" s="30"/>
      <c r="AY46" s="30"/>
      <c r="AZ46" s="30"/>
      <c r="BA46" s="30"/>
      <c r="BB46" s="31"/>
      <c r="BC46" s="31"/>
      <c r="BD46" s="30"/>
      <c r="BE46" s="30"/>
      <c r="BF46" s="30"/>
      <c r="BG46" s="30"/>
      <c r="BH46" s="31"/>
      <c r="BI46" s="31"/>
      <c r="BJ46" s="30"/>
      <c r="BK46" s="30"/>
      <c r="BL46" s="30"/>
      <c r="BM46" s="30"/>
      <c r="BN46" s="31"/>
      <c r="BO46" s="31"/>
    </row>
    <row r="47" spans="2:116" x14ac:dyDescent="0.25">
      <c r="AF47" s="31"/>
      <c r="AG47" s="30"/>
      <c r="AH47" s="30"/>
      <c r="AI47" s="30"/>
      <c r="AJ47" s="31"/>
      <c r="AK47" s="31"/>
      <c r="AL47" s="31"/>
      <c r="AM47" s="30"/>
      <c r="AN47" s="30"/>
      <c r="AO47" s="30"/>
      <c r="AP47" s="31"/>
      <c r="AQ47" s="31"/>
      <c r="AR47" s="31"/>
      <c r="AS47" s="30"/>
      <c r="AT47" s="30"/>
      <c r="AU47" s="30"/>
      <c r="AV47" s="31"/>
      <c r="AW47" s="31"/>
      <c r="AX47" s="31"/>
      <c r="AY47" s="30"/>
      <c r="AZ47" s="30"/>
      <c r="BA47" s="30"/>
      <c r="BB47" s="31"/>
      <c r="BC47" s="31"/>
      <c r="BD47" s="31"/>
      <c r="BE47" s="30"/>
      <c r="BF47" s="30"/>
      <c r="BG47" s="30"/>
      <c r="BH47" s="31"/>
      <c r="BI47" s="31"/>
      <c r="BJ47" s="31"/>
      <c r="BK47" s="30"/>
      <c r="BL47" s="30"/>
      <c r="BM47" s="30"/>
      <c r="BN47" s="31"/>
      <c r="BO47" s="31"/>
    </row>
    <row r="48" spans="2:116" x14ac:dyDescent="0.25">
      <c r="AF48" s="31"/>
      <c r="AG48" s="30"/>
      <c r="AH48" s="30"/>
      <c r="AI48" s="30"/>
      <c r="AJ48" s="31"/>
      <c r="AK48" s="31"/>
      <c r="AL48" s="31"/>
      <c r="AM48" s="30"/>
      <c r="AN48" s="30"/>
      <c r="AO48" s="30"/>
      <c r="AP48" s="31"/>
      <c r="AQ48" s="31"/>
      <c r="AR48" s="31"/>
      <c r="AS48" s="30"/>
      <c r="AT48" s="30"/>
      <c r="AU48" s="30"/>
      <c r="AV48" s="31"/>
      <c r="AW48" s="31"/>
      <c r="AX48" s="31"/>
      <c r="AY48" s="30"/>
      <c r="AZ48" s="30"/>
      <c r="BA48" s="30"/>
      <c r="BB48" s="31"/>
      <c r="BC48" s="31"/>
      <c r="BD48" s="31"/>
      <c r="BE48" s="30"/>
      <c r="BF48" s="30"/>
      <c r="BG48" s="30"/>
      <c r="BH48" s="31"/>
      <c r="BI48" s="31"/>
      <c r="BJ48" s="31"/>
      <c r="BK48" s="30"/>
      <c r="BL48" s="30"/>
      <c r="BM48" s="30"/>
      <c r="BN48" s="31"/>
      <c r="BO48" s="31"/>
    </row>
    <row r="49" spans="32:67" x14ac:dyDescent="0.25">
      <c r="AF49" s="31"/>
      <c r="AG49" s="30"/>
      <c r="AH49" s="30"/>
      <c r="AI49" s="30"/>
      <c r="AJ49" s="31"/>
      <c r="AK49" s="31"/>
      <c r="AL49" s="31"/>
      <c r="AM49" s="30"/>
      <c r="AN49" s="30"/>
      <c r="AO49" s="30"/>
      <c r="AP49" s="31"/>
      <c r="AQ49" s="31"/>
      <c r="AR49" s="31"/>
      <c r="AS49" s="30"/>
      <c r="AT49" s="30"/>
      <c r="AU49" s="30"/>
      <c r="AV49" s="31"/>
      <c r="AW49" s="31"/>
      <c r="AX49" s="31"/>
      <c r="AY49" s="30"/>
      <c r="AZ49" s="30"/>
      <c r="BA49" s="30"/>
      <c r="BB49" s="31"/>
      <c r="BC49" s="31"/>
      <c r="BD49" s="31"/>
      <c r="BE49" s="30"/>
      <c r="BF49" s="30"/>
      <c r="BG49" s="30"/>
      <c r="BH49" s="31"/>
      <c r="BI49" s="31"/>
      <c r="BJ49" s="31"/>
      <c r="BK49" s="30"/>
      <c r="BL49" s="30"/>
      <c r="BM49" s="30"/>
      <c r="BN49" s="31"/>
      <c r="BO49" s="31"/>
    </row>
    <row r="50" spans="32:67" x14ac:dyDescent="0.25">
      <c r="AF50" s="31"/>
      <c r="AG50" s="30"/>
      <c r="AH50" s="30"/>
      <c r="AI50" s="30"/>
      <c r="AJ50" s="31"/>
      <c r="AK50" s="31"/>
      <c r="AL50" s="31"/>
      <c r="AM50" s="30"/>
      <c r="AN50" s="30"/>
      <c r="AO50" s="30"/>
      <c r="AP50" s="31"/>
      <c r="AQ50" s="31"/>
      <c r="AR50" s="31"/>
      <c r="AS50" s="30"/>
      <c r="AT50" s="30"/>
      <c r="AU50" s="30"/>
      <c r="AV50" s="31"/>
      <c r="AW50" s="31"/>
      <c r="AX50" s="31"/>
      <c r="AY50" s="30"/>
      <c r="AZ50" s="30"/>
      <c r="BA50" s="30"/>
      <c r="BB50" s="31"/>
      <c r="BC50" s="31"/>
      <c r="BD50" s="31"/>
      <c r="BE50" s="30"/>
      <c r="BF50" s="30"/>
      <c r="BG50" s="30"/>
      <c r="BH50" s="31"/>
      <c r="BI50" s="31"/>
      <c r="BJ50" s="31"/>
      <c r="BK50" s="30"/>
      <c r="BL50" s="30"/>
      <c r="BM50" s="30"/>
      <c r="BN50" s="31"/>
      <c r="BO50" s="31"/>
    </row>
    <row r="51" spans="32:67" x14ac:dyDescent="0.25">
      <c r="AF51" s="37"/>
      <c r="AG51" s="37"/>
      <c r="AH51" s="37"/>
      <c r="AI51" s="37"/>
      <c r="AJ51" s="37"/>
      <c r="AK51" s="37"/>
      <c r="AL51" s="37"/>
      <c r="AM51" s="37"/>
      <c r="AN51" s="37"/>
      <c r="AO51" s="37"/>
      <c r="AP51" s="37"/>
      <c r="AQ51" s="37"/>
      <c r="AR51" s="37"/>
      <c r="AS51" s="37"/>
      <c r="AT51" s="37"/>
      <c r="AU51" s="37"/>
      <c r="AV51" s="37"/>
      <c r="AW51" s="37"/>
      <c r="AX51" s="37"/>
      <c r="AY51" s="37"/>
      <c r="AZ51" s="37"/>
      <c r="BA51" s="37"/>
      <c r="BB51" s="37"/>
      <c r="BC51" s="37"/>
      <c r="BD51" s="37"/>
      <c r="BE51" s="37"/>
      <c r="BF51" s="37"/>
      <c r="BG51" s="37"/>
      <c r="BH51" s="37"/>
      <c r="BI51" s="37"/>
      <c r="BJ51" s="37"/>
      <c r="BK51" s="37"/>
      <c r="BL51" s="37"/>
      <c r="BM51" s="37"/>
      <c r="BN51" s="37"/>
      <c r="BO51" s="37"/>
    </row>
    <row r="52" spans="32:67" x14ac:dyDescent="0.25">
      <c r="AF52" s="30"/>
      <c r="AG52" s="30"/>
      <c r="AH52" s="30"/>
      <c r="AI52" s="30"/>
      <c r="AJ52" s="38"/>
      <c r="AK52" s="39"/>
      <c r="AL52" s="30"/>
      <c r="AM52" s="30"/>
      <c r="AN52" s="30"/>
      <c r="AO52" s="30"/>
      <c r="AP52" s="38"/>
      <c r="AQ52" s="39"/>
      <c r="AR52" s="30"/>
      <c r="AS52" s="30"/>
      <c r="AT52" s="30"/>
      <c r="AU52" s="30"/>
      <c r="AV52" s="38"/>
      <c r="AW52" s="39"/>
      <c r="AX52" s="30">
        <v>835.48</v>
      </c>
      <c r="AY52" s="30">
        <f>SUM(AX52-AZ52)</f>
        <v>793.71</v>
      </c>
      <c r="AZ52" s="30">
        <v>41.77</v>
      </c>
      <c r="BA52" s="30">
        <v>83.55</v>
      </c>
      <c r="BB52" s="38">
        <f>SUM(AZ52/AX52)</f>
        <v>4.9995212333030115E-2</v>
      </c>
      <c r="BC52" s="39"/>
      <c r="BD52" s="30"/>
      <c r="BE52" s="30"/>
      <c r="BF52" s="30"/>
      <c r="BG52" s="30"/>
      <c r="BH52" s="38"/>
      <c r="BI52" s="39"/>
      <c r="BJ52" s="30"/>
      <c r="BK52" s="30"/>
      <c r="BL52" s="30"/>
      <c r="BM52" s="30"/>
      <c r="BN52" s="38"/>
      <c r="BO52" s="39"/>
    </row>
    <row r="53" spans="32:67" x14ac:dyDescent="0.25">
      <c r="AF53" s="30"/>
      <c r="AG53" s="30"/>
      <c r="AH53" s="30"/>
      <c r="AI53" s="30"/>
      <c r="AJ53" s="38"/>
      <c r="AK53" s="39"/>
      <c r="AL53" s="30"/>
      <c r="AM53" s="30"/>
      <c r="AN53" s="30"/>
      <c r="AO53" s="30"/>
      <c r="AP53" s="38"/>
      <c r="AQ53" s="39"/>
      <c r="AR53" s="30"/>
      <c r="AS53" s="30"/>
      <c r="AT53" s="30"/>
      <c r="AU53" s="30"/>
      <c r="AV53" s="38"/>
      <c r="AW53" s="39"/>
      <c r="AX53" s="30">
        <v>1670.95</v>
      </c>
      <c r="AY53" s="30">
        <f t="shared" ref="AY53:AY57" si="44">SUM(AX53-AZ53)</f>
        <v>1587.4</v>
      </c>
      <c r="AZ53" s="30">
        <v>83.55</v>
      </c>
      <c r="BA53" s="30">
        <v>167.1</v>
      </c>
      <c r="BB53" s="38">
        <f t="shared" ref="BB53:BB57" si="45">SUM(AZ53/AX53)</f>
        <v>5.0001496154881947E-2</v>
      </c>
      <c r="BC53" s="39"/>
      <c r="BD53" s="30"/>
      <c r="BE53" s="30"/>
      <c r="BF53" s="30"/>
      <c r="BG53" s="30"/>
      <c r="BH53" s="38"/>
      <c r="BI53" s="39"/>
      <c r="BJ53" s="30"/>
      <c r="BK53" s="30"/>
      <c r="BL53" s="30"/>
      <c r="BM53" s="30"/>
      <c r="BN53" s="38"/>
      <c r="BO53" s="39"/>
    </row>
    <row r="54" spans="32:67" x14ac:dyDescent="0.25">
      <c r="AF54" s="30"/>
      <c r="AG54" s="30"/>
      <c r="AH54" s="30"/>
      <c r="AI54" s="30"/>
      <c r="AJ54" s="38"/>
      <c r="AK54" s="39"/>
      <c r="AL54" s="30"/>
      <c r="AM54" s="30"/>
      <c r="AN54" s="30"/>
      <c r="AO54" s="30"/>
      <c r="AP54" s="38"/>
      <c r="AQ54" s="39"/>
      <c r="AR54" s="30"/>
      <c r="AS54" s="30"/>
      <c r="AT54" s="30"/>
      <c r="AU54" s="30"/>
      <c r="AV54" s="38"/>
      <c r="AW54" s="39"/>
      <c r="AX54" s="30">
        <v>2506.5100000000002</v>
      </c>
      <c r="AY54" s="30">
        <f t="shared" si="44"/>
        <v>2381.1800000000003</v>
      </c>
      <c r="AZ54" s="30">
        <v>125.33</v>
      </c>
      <c r="BA54" s="30">
        <v>250.65</v>
      </c>
      <c r="BB54" s="38">
        <f t="shared" si="45"/>
        <v>5.0001795324973765E-2</v>
      </c>
      <c r="BC54" s="39"/>
      <c r="BD54" s="30"/>
      <c r="BE54" s="30"/>
      <c r="BF54" s="30"/>
      <c r="BG54" s="30"/>
      <c r="BH54" s="38"/>
      <c r="BI54" s="39"/>
      <c r="BJ54" s="30"/>
      <c r="BK54" s="30"/>
      <c r="BL54" s="30"/>
      <c r="BM54" s="30"/>
      <c r="BN54" s="38"/>
      <c r="BO54" s="39"/>
    </row>
    <row r="55" spans="32:67" x14ac:dyDescent="0.25">
      <c r="AF55" s="30"/>
      <c r="AG55" s="30"/>
      <c r="AH55" s="30"/>
      <c r="AI55" s="30"/>
      <c r="AJ55" s="38"/>
      <c r="AK55" s="39"/>
      <c r="AL55" s="30"/>
      <c r="AM55" s="30"/>
      <c r="AN55" s="30"/>
      <c r="AO55" s="30"/>
      <c r="AP55" s="38"/>
      <c r="AQ55" s="39"/>
      <c r="AR55" s="30"/>
      <c r="AS55" s="30"/>
      <c r="AT55" s="30"/>
      <c r="AU55" s="30"/>
      <c r="AV55" s="38"/>
      <c r="AW55" s="39"/>
      <c r="AX55" s="30">
        <v>2506.5100000000002</v>
      </c>
      <c r="AY55" s="30">
        <f t="shared" si="44"/>
        <v>2381.1800000000003</v>
      </c>
      <c r="AZ55" s="30">
        <v>125.33</v>
      </c>
      <c r="BA55" s="30">
        <v>250.65</v>
      </c>
      <c r="BB55" s="38">
        <f t="shared" si="45"/>
        <v>5.0001795324973765E-2</v>
      </c>
      <c r="BC55" s="39"/>
      <c r="BD55" s="30"/>
      <c r="BE55" s="30"/>
      <c r="BF55" s="30"/>
      <c r="BG55" s="30"/>
      <c r="BH55" s="38"/>
      <c r="BI55" s="39"/>
      <c r="BJ55" s="30"/>
      <c r="BK55" s="30"/>
      <c r="BL55" s="30"/>
      <c r="BM55" s="30"/>
      <c r="BN55" s="38"/>
      <c r="BO55" s="39"/>
    </row>
    <row r="56" spans="32:67" x14ac:dyDescent="0.25">
      <c r="AF56" s="30"/>
      <c r="AG56" s="30"/>
      <c r="AH56" s="30"/>
      <c r="AI56" s="30"/>
      <c r="AJ56" s="38"/>
      <c r="AK56" s="39"/>
      <c r="AL56" s="30"/>
      <c r="AM56" s="30"/>
      <c r="AN56" s="30"/>
      <c r="AO56" s="30"/>
      <c r="AP56" s="38"/>
      <c r="AQ56" s="39"/>
      <c r="AR56" s="30"/>
      <c r="AS56" s="30"/>
      <c r="AT56" s="30"/>
      <c r="AU56" s="30"/>
      <c r="AV56" s="38"/>
      <c r="AW56" s="39"/>
      <c r="AX56" s="30">
        <v>1503.92</v>
      </c>
      <c r="AY56" s="30">
        <f t="shared" si="44"/>
        <v>1428.72</v>
      </c>
      <c r="AZ56" s="30">
        <v>75.2</v>
      </c>
      <c r="BA56" s="30">
        <v>150.38999999999999</v>
      </c>
      <c r="BB56" s="38">
        <f t="shared" si="45"/>
        <v>5.0002659715942338E-2</v>
      </c>
      <c r="BC56" s="39"/>
      <c r="BD56" s="30"/>
      <c r="BE56" s="30"/>
      <c r="BF56" s="30"/>
      <c r="BG56" s="30"/>
      <c r="BH56" s="38"/>
      <c r="BI56" s="39"/>
      <c r="BJ56" s="30"/>
      <c r="BK56" s="30"/>
      <c r="BL56" s="30"/>
      <c r="BM56" s="30"/>
      <c r="BN56" s="38"/>
      <c r="BO56" s="39"/>
    </row>
    <row r="57" spans="32:67" x14ac:dyDescent="0.25">
      <c r="AF57" s="30"/>
      <c r="AG57" s="30"/>
      <c r="AH57" s="30"/>
      <c r="AI57" s="30"/>
      <c r="AJ57" s="38"/>
      <c r="AK57" s="39"/>
      <c r="AL57" s="30"/>
      <c r="AM57" s="30"/>
      <c r="AN57" s="30"/>
      <c r="AO57" s="30"/>
      <c r="AP57" s="38"/>
      <c r="AQ57" s="39"/>
      <c r="AR57" s="30"/>
      <c r="AS57" s="30"/>
      <c r="AT57" s="30"/>
      <c r="AU57" s="30"/>
      <c r="AV57" s="38"/>
      <c r="AW57" s="39"/>
      <c r="AX57" s="30">
        <v>1503.92</v>
      </c>
      <c r="AY57" s="30">
        <f t="shared" si="44"/>
        <v>1428.72</v>
      </c>
      <c r="AZ57" s="30">
        <v>75.2</v>
      </c>
      <c r="BA57" s="30">
        <v>150.38999999999999</v>
      </c>
      <c r="BB57" s="38">
        <f t="shared" si="45"/>
        <v>5.0002659715942338E-2</v>
      </c>
      <c r="BC57" s="39"/>
      <c r="BD57" s="30"/>
      <c r="BE57" s="30"/>
      <c r="BF57" s="30"/>
      <c r="BG57" s="30"/>
      <c r="BH57" s="38"/>
      <c r="BI57" s="39"/>
      <c r="BJ57" s="30"/>
      <c r="BK57" s="30"/>
      <c r="BL57" s="30"/>
      <c r="BM57" s="30"/>
      <c r="BN57" s="38"/>
      <c r="BO57" s="39"/>
    </row>
    <row r="58" spans="32:67" x14ac:dyDescent="0.25">
      <c r="AF58" s="30"/>
      <c r="AG58" s="30"/>
      <c r="AH58" s="30"/>
      <c r="AI58" s="30"/>
      <c r="AJ58" s="31"/>
      <c r="AK58" s="31"/>
      <c r="AL58" s="30"/>
      <c r="AM58" s="30"/>
      <c r="AN58" s="30"/>
      <c r="AO58" s="30"/>
      <c r="AP58" s="31"/>
      <c r="AQ58" s="31"/>
      <c r="AR58" s="30"/>
      <c r="AS58" s="30"/>
      <c r="AT58" s="30"/>
      <c r="AU58" s="30"/>
      <c r="AV58" s="31"/>
      <c r="AW58" s="31"/>
      <c r="AX58" s="30"/>
      <c r="AY58" s="30"/>
      <c r="AZ58" s="30"/>
      <c r="BA58" s="30"/>
      <c r="BB58" s="31"/>
      <c r="BC58" s="31"/>
      <c r="BD58" s="30"/>
      <c r="BE58" s="30"/>
      <c r="BF58" s="30"/>
      <c r="BG58" s="30"/>
      <c r="BH58" s="31"/>
      <c r="BI58" s="31"/>
      <c r="BJ58" s="30"/>
      <c r="BK58" s="30"/>
      <c r="BL58" s="30"/>
      <c r="BM58" s="30"/>
      <c r="BN58" s="31"/>
      <c r="BO58" s="31"/>
    </row>
    <row r="59" spans="32:67" x14ac:dyDescent="0.25">
      <c r="AF59" s="30"/>
      <c r="AG59" s="30"/>
      <c r="AH59" s="30"/>
      <c r="AI59" s="30"/>
      <c r="AJ59" s="31"/>
      <c r="AK59" s="39"/>
      <c r="AL59" s="30"/>
      <c r="AM59" s="30"/>
      <c r="AN59" s="30"/>
      <c r="AO59" s="30"/>
      <c r="AP59" s="31"/>
      <c r="AQ59" s="39"/>
      <c r="AR59" s="30"/>
      <c r="AS59" s="30"/>
      <c r="AT59" s="30"/>
      <c r="AU59" s="30"/>
      <c r="AV59" s="31"/>
      <c r="AW59" s="39"/>
      <c r="AX59" s="30" t="s">
        <v>20</v>
      </c>
      <c r="AY59" s="30"/>
      <c r="AZ59" s="30"/>
      <c r="BA59" s="30"/>
      <c r="BB59" s="31"/>
      <c r="BC59" s="39"/>
      <c r="BD59" s="30"/>
      <c r="BE59" s="30"/>
      <c r="BF59" s="30"/>
      <c r="BG59" s="30"/>
      <c r="BH59" s="31"/>
      <c r="BI59" s="39"/>
      <c r="BJ59" s="30"/>
      <c r="BK59" s="30"/>
      <c r="BL59" s="30"/>
      <c r="BM59" s="30"/>
      <c r="BN59" s="31"/>
      <c r="BO59" s="39"/>
    </row>
    <row r="60" spans="32:67" x14ac:dyDescent="0.25">
      <c r="AF60" s="30"/>
      <c r="AG60" s="30"/>
      <c r="AH60" s="30"/>
      <c r="AI60" s="30"/>
      <c r="AJ60" s="31"/>
      <c r="AK60" s="39"/>
      <c r="AL60" s="30"/>
      <c r="AM60" s="30"/>
      <c r="AN60" s="30"/>
      <c r="AO60" s="30"/>
      <c r="AP60" s="31"/>
      <c r="AQ60" s="39"/>
      <c r="AR60" s="30"/>
      <c r="AS60" s="30"/>
      <c r="AT60" s="30"/>
      <c r="AU60" s="30"/>
      <c r="AV60" s="31"/>
      <c r="AW60" s="39"/>
      <c r="AX60" s="30" t="s">
        <v>23</v>
      </c>
      <c r="AY60" s="30"/>
      <c r="AZ60" s="30"/>
      <c r="BA60" s="30"/>
      <c r="BB60" s="31"/>
      <c r="BC60" s="39"/>
      <c r="BD60" s="30"/>
      <c r="BE60" s="30"/>
      <c r="BF60" s="30"/>
      <c r="BG60" s="30"/>
      <c r="BH60" s="31"/>
      <c r="BI60" s="39"/>
      <c r="BJ60" s="30"/>
      <c r="BK60" s="30"/>
      <c r="BL60" s="30"/>
      <c r="BM60" s="30"/>
      <c r="BN60" s="31"/>
      <c r="BO60" s="39"/>
    </row>
    <row r="61" spans="32:67" x14ac:dyDescent="0.25">
      <c r="AF61" s="31"/>
      <c r="AG61" s="30"/>
      <c r="AH61" s="30"/>
      <c r="AI61" s="30"/>
      <c r="AJ61" s="31"/>
      <c r="AK61" s="39"/>
      <c r="AL61" s="31"/>
      <c r="AM61" s="30"/>
      <c r="AN61" s="30"/>
      <c r="AO61" s="30"/>
      <c r="AP61" s="31"/>
      <c r="AQ61" s="39"/>
      <c r="AR61" s="31"/>
      <c r="AS61" s="30"/>
      <c r="AT61" s="30"/>
      <c r="AU61" s="30"/>
      <c r="AV61" s="31"/>
      <c r="AW61" s="39"/>
      <c r="AX61" s="31">
        <v>0.2</v>
      </c>
      <c r="AY61" s="30"/>
      <c r="AZ61" s="30"/>
      <c r="BA61" s="30"/>
      <c r="BB61" s="31"/>
      <c r="BC61" s="39"/>
      <c r="BD61" s="31"/>
      <c r="BE61" s="30"/>
      <c r="BF61" s="30"/>
      <c r="BG61" s="30"/>
      <c r="BH61" s="31"/>
      <c r="BI61" s="39"/>
      <c r="BJ61" s="31"/>
      <c r="BK61" s="30"/>
      <c r="BL61" s="30"/>
      <c r="BM61" s="30"/>
      <c r="BN61" s="31"/>
      <c r="BO61" s="39"/>
    </row>
    <row r="62" spans="32:67" x14ac:dyDescent="0.25">
      <c r="AF62" s="31"/>
      <c r="AG62" s="30"/>
      <c r="AH62" s="30"/>
      <c r="AI62" s="30"/>
      <c r="AJ62" s="31"/>
      <c r="AK62" s="39"/>
      <c r="AL62" s="31"/>
      <c r="AM62" s="30"/>
      <c r="AN62" s="30"/>
      <c r="AO62" s="30"/>
      <c r="AP62" s="31"/>
      <c r="AQ62" s="39"/>
      <c r="AR62" s="31"/>
      <c r="AS62" s="30"/>
      <c r="AT62" s="30"/>
      <c r="AU62" s="30"/>
      <c r="AV62" s="31"/>
      <c r="AW62" s="39"/>
      <c r="AX62" s="31">
        <v>0.2</v>
      </c>
      <c r="AY62" s="30"/>
      <c r="AZ62" s="30"/>
      <c r="BA62" s="30"/>
      <c r="BB62" s="31"/>
      <c r="BC62" s="39"/>
      <c r="BD62" s="31"/>
      <c r="BE62" s="30"/>
      <c r="BF62" s="30"/>
      <c r="BG62" s="30"/>
      <c r="BH62" s="31"/>
      <c r="BI62" s="39"/>
      <c r="BJ62" s="31"/>
      <c r="BK62" s="30"/>
      <c r="BL62" s="30"/>
      <c r="BM62" s="30"/>
      <c r="BN62" s="31"/>
      <c r="BO62" s="39"/>
    </row>
    <row r="63" spans="32:67" x14ac:dyDescent="0.25">
      <c r="AF63" s="31"/>
      <c r="AG63" s="30"/>
      <c r="AH63" s="30"/>
      <c r="AI63" s="30"/>
      <c r="AJ63" s="31"/>
      <c r="AK63" s="39"/>
      <c r="AL63" s="31"/>
      <c r="AM63" s="30"/>
      <c r="AN63" s="30"/>
      <c r="AO63" s="30"/>
      <c r="AP63" s="31"/>
      <c r="AQ63" s="39"/>
      <c r="AR63" s="31"/>
      <c r="AS63" s="30"/>
      <c r="AT63" s="30"/>
      <c r="AU63" s="30"/>
      <c r="AV63" s="31"/>
      <c r="AW63" s="39"/>
      <c r="AX63" s="31">
        <v>0.2</v>
      </c>
      <c r="AY63" s="30"/>
      <c r="AZ63" s="30"/>
      <c r="BA63" s="30"/>
      <c r="BB63" s="31"/>
      <c r="BC63" s="39"/>
      <c r="BD63" s="31"/>
      <c r="BE63" s="30"/>
      <c r="BF63" s="30"/>
      <c r="BG63" s="30"/>
      <c r="BH63" s="31"/>
      <c r="BI63" s="39"/>
      <c r="BJ63" s="31"/>
      <c r="BK63" s="30"/>
      <c r="BL63" s="30"/>
      <c r="BM63" s="30"/>
      <c r="BN63" s="31"/>
      <c r="BO63" s="39"/>
    </row>
    <row r="64" spans="32:67" x14ac:dyDescent="0.25">
      <c r="AF64" s="31"/>
      <c r="AG64" s="30"/>
      <c r="AH64" s="30"/>
      <c r="AI64" s="30"/>
      <c r="AJ64" s="31"/>
      <c r="AK64" s="39"/>
      <c r="AL64" s="31"/>
      <c r="AM64" s="30"/>
      <c r="AN64" s="30"/>
      <c r="AO64" s="30"/>
      <c r="AP64" s="31"/>
      <c r="AQ64" s="39"/>
      <c r="AR64" s="31"/>
      <c r="AS64" s="30"/>
      <c r="AT64" s="30"/>
      <c r="AU64" s="30"/>
      <c r="AV64" s="31"/>
      <c r="AW64" s="39"/>
      <c r="AX64" s="31">
        <v>0.2</v>
      </c>
      <c r="AY64" s="30"/>
      <c r="AZ64" s="30"/>
      <c r="BA64" s="30"/>
      <c r="BB64" s="31"/>
      <c r="BC64" s="39"/>
      <c r="BD64" s="31"/>
      <c r="BE64" s="30"/>
      <c r="BF64" s="30"/>
      <c r="BG64" s="30"/>
      <c r="BH64" s="31"/>
      <c r="BI64" s="39"/>
      <c r="BJ64" s="31"/>
      <c r="BK64" s="30"/>
      <c r="BL64" s="30"/>
      <c r="BM64" s="30"/>
      <c r="BN64" s="31"/>
      <c r="BO64" s="39"/>
    </row>
  </sheetData>
  <sheetProtection sheet="1" objects="1" scenarios="1"/>
  <customSheetViews>
    <customSheetView guid="{5ED6385B-6DEB-4908-AFC4-C2602BDC470D}" scale="96">
      <pane xSplit="1" topLeftCell="AC1" activePane="topRight" state="frozen"/>
      <selection pane="topRight" activeCell="AP47" sqref="AP47"/>
      <pageMargins left="0.7" right="0.7" top="0.75" bottom="0.75" header="0.3" footer="0.3"/>
      <pageSetup orientation="portrait" r:id="rId1"/>
    </customSheetView>
    <customSheetView guid="{C833B7E7-A9DB-482D-85D7-10EC21D2300B}" scale="96">
      <pane xSplit="1" ySplit="4" topLeftCell="AC5" activePane="bottomRight" state="frozen"/>
      <selection pane="bottomRight" activeCell="AK1" sqref="AK1:AN1048576"/>
      <pageMargins left="0.7" right="0.7" top="0.75" bottom="0.75" header="0.3" footer="0.3"/>
      <pageSetup orientation="portrait" r:id="rId2"/>
    </customSheetView>
  </customSheetViews>
  <mergeCells count="403">
    <mergeCell ref="CE8:CI8"/>
    <mergeCell ref="CJ8:CN8"/>
    <mergeCell ref="CO8:CP8"/>
    <mergeCell ref="CQ8:CS8"/>
    <mergeCell ref="AF11:AK11"/>
    <mergeCell ref="B9:F9"/>
    <mergeCell ref="AA10:AE10"/>
    <mergeCell ref="AO2:AQ2"/>
    <mergeCell ref="CJ9:CN9"/>
    <mergeCell ref="CE21:CI21"/>
    <mergeCell ref="CJ21:CN21"/>
    <mergeCell ref="CO21:CS21"/>
    <mergeCell ref="CO11:CS11"/>
    <mergeCell ref="CO9:CS9"/>
    <mergeCell ref="CO10:CS10"/>
    <mergeCell ref="CO12:CS12"/>
    <mergeCell ref="V7:Z7"/>
    <mergeCell ref="V3:Z3"/>
    <mergeCell ref="V2:W2"/>
    <mergeCell ref="X2:Z2"/>
    <mergeCell ref="X4:Z4"/>
    <mergeCell ref="V4:W4"/>
    <mergeCell ref="AL3:AQ3"/>
    <mergeCell ref="AL4:AQ4"/>
    <mergeCell ref="CO2:CP2"/>
    <mergeCell ref="CQ2:CS2"/>
    <mergeCell ref="CO3:CP3"/>
    <mergeCell ref="CQ3:CS3"/>
    <mergeCell ref="V21:Z21"/>
    <mergeCell ref="AA21:AE21"/>
    <mergeCell ref="V8:Z8"/>
    <mergeCell ref="V9:Z9"/>
    <mergeCell ref="V10:Z10"/>
    <mergeCell ref="V11:Z11"/>
    <mergeCell ref="V12:Z12"/>
    <mergeCell ref="V5:Z5"/>
    <mergeCell ref="V6:Z6"/>
    <mergeCell ref="AA12:AE12"/>
    <mergeCell ref="AA9:AE9"/>
    <mergeCell ref="CB2:CD2"/>
    <mergeCell ref="CB3:CD3"/>
    <mergeCell ref="CB4:CD4"/>
    <mergeCell ref="BJ1:BO1"/>
    <mergeCell ref="BJ2:BL2"/>
    <mergeCell ref="B2:C2"/>
    <mergeCell ref="D2:F2"/>
    <mergeCell ref="G2:H2"/>
    <mergeCell ref="I2:K2"/>
    <mergeCell ref="B1:F1"/>
    <mergeCell ref="AF1:AK1"/>
    <mergeCell ref="BP1:BT1"/>
    <mergeCell ref="BU1:BY1"/>
    <mergeCell ref="BZ1:CD1"/>
    <mergeCell ref="G1:K1"/>
    <mergeCell ref="AA1:AE1"/>
    <mergeCell ref="V1:Z1"/>
    <mergeCell ref="CE6:CF6"/>
    <mergeCell ref="CG6:CI6"/>
    <mergeCell ref="CE7:CF7"/>
    <mergeCell ref="CG7:CI7"/>
    <mergeCell ref="BZ5:CA5"/>
    <mergeCell ref="CB5:CD5"/>
    <mergeCell ref="CB6:CD6"/>
    <mergeCell ref="BZ6:CA6"/>
    <mergeCell ref="BZ7:CA7"/>
    <mergeCell ref="CB7:CD7"/>
    <mergeCell ref="CE1:CI1"/>
    <mergeCell ref="CJ1:CN1"/>
    <mergeCell ref="CE2:CF2"/>
    <mergeCell ref="CG2:CI2"/>
    <mergeCell ref="CJ2:CK2"/>
    <mergeCell ref="CL2:CN2"/>
    <mergeCell ref="CE3:CI3"/>
    <mergeCell ref="CE4:CI4"/>
    <mergeCell ref="CE5:CF5"/>
    <mergeCell ref="CG5:CI5"/>
    <mergeCell ref="CT6:CU6"/>
    <mergeCell ref="CT7:CU7"/>
    <mergeCell ref="CJ10:CN10"/>
    <mergeCell ref="CJ11:CN11"/>
    <mergeCell ref="CJ12:CN12"/>
    <mergeCell ref="CJ3:CN3"/>
    <mergeCell ref="CJ4:CN4"/>
    <mergeCell ref="CL5:CN5"/>
    <mergeCell ref="CL6:CN6"/>
    <mergeCell ref="CL7:CN7"/>
    <mergeCell ref="CT12:CX12"/>
    <mergeCell ref="CT3:CX3"/>
    <mergeCell ref="CT8:CX8"/>
    <mergeCell ref="CO7:CP7"/>
    <mergeCell ref="CQ5:CS5"/>
    <mergeCell ref="CQ6:CS6"/>
    <mergeCell ref="CQ7:CS7"/>
    <mergeCell ref="CO4:CP4"/>
    <mergeCell ref="CQ4:CS4"/>
    <mergeCell ref="CO5:CP5"/>
    <mergeCell ref="CO6:CP6"/>
    <mergeCell ref="CO1:CS1"/>
    <mergeCell ref="CE9:CI9"/>
    <mergeCell ref="CE10:CI10"/>
    <mergeCell ref="CE11:CI11"/>
    <mergeCell ref="CE12:CI12"/>
    <mergeCell ref="CJ5:CK5"/>
    <mergeCell ref="CJ6:CK6"/>
    <mergeCell ref="CJ7:CK7"/>
    <mergeCell ref="AI4:AK4"/>
    <mergeCell ref="AL12:AQ12"/>
    <mergeCell ref="AR12:AW12"/>
    <mergeCell ref="AX1:BC1"/>
    <mergeCell ref="AX2:AZ2"/>
    <mergeCell ref="BA2:BC2"/>
    <mergeCell ref="AX9:BC9"/>
    <mergeCell ref="AX10:BC10"/>
    <mergeCell ref="AX11:BC11"/>
    <mergeCell ref="AX12:BC12"/>
    <mergeCell ref="AR1:AW1"/>
    <mergeCell ref="BD9:BI9"/>
    <mergeCell ref="AL11:AQ11"/>
    <mergeCell ref="AF12:AK12"/>
    <mergeCell ref="AL1:AQ1"/>
    <mergeCell ref="AL2:AN2"/>
    <mergeCell ref="AL5:AQ5"/>
    <mergeCell ref="AL6:AQ6"/>
    <mergeCell ref="AL7:AQ7"/>
    <mergeCell ref="AL8:AQ8"/>
    <mergeCell ref="AL9:AQ9"/>
    <mergeCell ref="AL10:AQ10"/>
    <mergeCell ref="AF5:AK5"/>
    <mergeCell ref="AF6:AK6"/>
    <mergeCell ref="AF7:AK7"/>
    <mergeCell ref="AF8:AK8"/>
    <mergeCell ref="AF9:AK9"/>
    <mergeCell ref="AF10:AK10"/>
    <mergeCell ref="AF2:AH2"/>
    <mergeCell ref="AI2:AK2"/>
    <mergeCell ref="AF3:AH3"/>
    <mergeCell ref="AI3:AK3"/>
    <mergeCell ref="AF4:AH4"/>
    <mergeCell ref="AA11:AE11"/>
    <mergeCell ref="BG8:BI8"/>
    <mergeCell ref="AR2:AT2"/>
    <mergeCell ref="AU2:AW2"/>
    <mergeCell ref="AX3:AZ3"/>
    <mergeCell ref="BA3:BC3"/>
    <mergeCell ref="AR5:AW5"/>
    <mergeCell ref="AR6:AW6"/>
    <mergeCell ref="AR7:AW7"/>
    <mergeCell ref="AR8:AW8"/>
    <mergeCell ref="AR9:AW9"/>
    <mergeCell ref="AR3:AW3"/>
    <mergeCell ref="AR4:AW4"/>
    <mergeCell ref="AA2:AB2"/>
    <mergeCell ref="AC2:AE2"/>
    <mergeCell ref="AA3:AB3"/>
    <mergeCell ref="AA4:AB4"/>
    <mergeCell ref="AA5:AB5"/>
    <mergeCell ref="AA6:AB6"/>
    <mergeCell ref="BD1:BI1"/>
    <mergeCell ref="BD2:BF2"/>
    <mergeCell ref="BG2:BI2"/>
    <mergeCell ref="BM3:BO3"/>
    <mergeCell ref="BJ4:BL4"/>
    <mergeCell ref="BM4:BO4"/>
    <mergeCell ref="BM6:BO6"/>
    <mergeCell ref="BJ7:BL7"/>
    <mergeCell ref="BM7:BO7"/>
    <mergeCell ref="BD4:BF4"/>
    <mergeCell ref="BG4:BI4"/>
    <mergeCell ref="BD5:BF5"/>
    <mergeCell ref="BG5:BI5"/>
    <mergeCell ref="BD6:BF6"/>
    <mergeCell ref="BG6:BI6"/>
    <mergeCell ref="BD7:BF7"/>
    <mergeCell ref="BG7:BI7"/>
    <mergeCell ref="BD3:BF3"/>
    <mergeCell ref="BG3:BI3"/>
    <mergeCell ref="BM2:BO2"/>
    <mergeCell ref="BJ3:BL3"/>
    <mergeCell ref="BJ11:BO11"/>
    <mergeCell ref="BJ12:BO12"/>
    <mergeCell ref="BD10:BI10"/>
    <mergeCell ref="BD11:BI11"/>
    <mergeCell ref="BD12:BI12"/>
    <mergeCell ref="BZ8:CA8"/>
    <mergeCell ref="CB8:CD8"/>
    <mergeCell ref="BP5:BT5"/>
    <mergeCell ref="BU5:BY5"/>
    <mergeCell ref="BP8:BT8"/>
    <mergeCell ref="BU8:BY8"/>
    <mergeCell ref="BP6:BT6"/>
    <mergeCell ref="BU6:BY6"/>
    <mergeCell ref="BP7:BT7"/>
    <mergeCell ref="BU7:BY7"/>
    <mergeCell ref="BJ5:BL5"/>
    <mergeCell ref="BM5:BO5"/>
    <mergeCell ref="BJ6:BL6"/>
    <mergeCell ref="BP3:BT3"/>
    <mergeCell ref="BP4:BT4"/>
    <mergeCell ref="BU3:BY3"/>
    <mergeCell ref="BU4:BY4"/>
    <mergeCell ref="BP2:BQ2"/>
    <mergeCell ref="BR2:BT2"/>
    <mergeCell ref="BU2:BV2"/>
    <mergeCell ref="BW2:BY2"/>
    <mergeCell ref="BZ2:CA2"/>
    <mergeCell ref="BZ3:CA3"/>
    <mergeCell ref="BZ4:CA4"/>
    <mergeCell ref="BU20:BY20"/>
    <mergeCell ref="BZ20:CD20"/>
    <mergeCell ref="BP21:BT21"/>
    <mergeCell ref="BU21:BY21"/>
    <mergeCell ref="BP9:BT9"/>
    <mergeCell ref="BP10:BT10"/>
    <mergeCell ref="BP11:BT11"/>
    <mergeCell ref="BP12:BT12"/>
    <mergeCell ref="BU9:BY9"/>
    <mergeCell ref="BU10:BY10"/>
    <mergeCell ref="BU11:BY11"/>
    <mergeCell ref="BU12:BY12"/>
    <mergeCell ref="BZ9:CD9"/>
    <mergeCell ref="BZ10:CD10"/>
    <mergeCell ref="BZ11:CD11"/>
    <mergeCell ref="BZ12:CD12"/>
    <mergeCell ref="BP20:BT20"/>
    <mergeCell ref="BZ21:CD21"/>
    <mergeCell ref="AF22:AK22"/>
    <mergeCell ref="AL21:AQ21"/>
    <mergeCell ref="AR21:AW21"/>
    <mergeCell ref="AX21:BC21"/>
    <mergeCell ref="BD21:BI21"/>
    <mergeCell ref="BJ21:BO21"/>
    <mergeCell ref="AF21:AK21"/>
    <mergeCell ref="AX4:AZ4"/>
    <mergeCell ref="BA4:BC4"/>
    <mergeCell ref="AX5:AZ5"/>
    <mergeCell ref="BA5:BC5"/>
    <mergeCell ref="AX6:AZ6"/>
    <mergeCell ref="BA6:BC6"/>
    <mergeCell ref="AX7:AZ7"/>
    <mergeCell ref="BA7:BC7"/>
    <mergeCell ref="AX8:AZ8"/>
    <mergeCell ref="BA8:BC8"/>
    <mergeCell ref="BJ8:BL8"/>
    <mergeCell ref="BM8:BO8"/>
    <mergeCell ref="BD8:BF8"/>
    <mergeCell ref="AR10:AW10"/>
    <mergeCell ref="AR11:AW11"/>
    <mergeCell ref="BJ9:BO9"/>
    <mergeCell ref="BJ10:BO10"/>
    <mergeCell ref="DA8:DC8"/>
    <mergeCell ref="CY9:DC9"/>
    <mergeCell ref="CY10:DC10"/>
    <mergeCell ref="CY11:DC11"/>
    <mergeCell ref="CT1:CX1"/>
    <mergeCell ref="CY2:CZ2"/>
    <mergeCell ref="DA2:DC2"/>
    <mergeCell ref="CY3:CZ3"/>
    <mergeCell ref="DA3:DC3"/>
    <mergeCell ref="CY4:CZ4"/>
    <mergeCell ref="DA4:DC4"/>
    <mergeCell ref="CY5:CZ5"/>
    <mergeCell ref="DA5:DC5"/>
    <mergeCell ref="CV7:CX7"/>
    <mergeCell ref="CT9:CX9"/>
    <mergeCell ref="CT10:CX10"/>
    <mergeCell ref="CT11:CX11"/>
    <mergeCell ref="CV2:CX2"/>
    <mergeCell ref="CV4:CX4"/>
    <mergeCell ref="CV5:CX5"/>
    <mergeCell ref="CV6:CX6"/>
    <mergeCell ref="CT2:CU2"/>
    <mergeCell ref="CT4:CU4"/>
    <mergeCell ref="CT5:CU5"/>
    <mergeCell ref="CY12:DC12"/>
    <mergeCell ref="CY1:DC1"/>
    <mergeCell ref="CY20:DC20"/>
    <mergeCell ref="CY21:DC21"/>
    <mergeCell ref="CT20:CX20"/>
    <mergeCell ref="CT21:CX21"/>
    <mergeCell ref="DD2:DE2"/>
    <mergeCell ref="DF2:DH2"/>
    <mergeCell ref="DD1:DH1"/>
    <mergeCell ref="DD3:DH3"/>
    <mergeCell ref="DD4:DE4"/>
    <mergeCell ref="DF4:DH4"/>
    <mergeCell ref="DD10:DH10"/>
    <mergeCell ref="DD11:DH11"/>
    <mergeCell ref="DD9:DH9"/>
    <mergeCell ref="DD12:DH12"/>
    <mergeCell ref="DD8:DH8"/>
    <mergeCell ref="DD20:DH20"/>
    <mergeCell ref="DD21:DH21"/>
    <mergeCell ref="CY6:CZ6"/>
    <mergeCell ref="DA6:DC6"/>
    <mergeCell ref="CY7:CZ7"/>
    <mergeCell ref="DA7:DC7"/>
    <mergeCell ref="CY8:CZ8"/>
    <mergeCell ref="DI1:DM1"/>
    <mergeCell ref="DI2:DJ2"/>
    <mergeCell ref="DK2:DM2"/>
    <mergeCell ref="DI4:DJ4"/>
    <mergeCell ref="DK4:DM4"/>
    <mergeCell ref="DI5:DJ5"/>
    <mergeCell ref="DK5:DM5"/>
    <mergeCell ref="DI6:DJ6"/>
    <mergeCell ref="DK6:DM6"/>
    <mergeCell ref="DI20:DM20"/>
    <mergeCell ref="DI21:DM21"/>
    <mergeCell ref="DI22:DM22"/>
    <mergeCell ref="DI3:DJ3"/>
    <mergeCell ref="DK3:DM3"/>
    <mergeCell ref="DD22:DH22"/>
    <mergeCell ref="DD5:DE5"/>
    <mergeCell ref="DF5:DH5"/>
    <mergeCell ref="DD6:DE6"/>
    <mergeCell ref="DF6:DH6"/>
    <mergeCell ref="DD7:DE7"/>
    <mergeCell ref="DF7:DH7"/>
    <mergeCell ref="DI7:DJ7"/>
    <mergeCell ref="DK7:DM7"/>
    <mergeCell ref="DI8:DM8"/>
    <mergeCell ref="DI9:DM9"/>
    <mergeCell ref="DI10:DM10"/>
    <mergeCell ref="DI11:DM11"/>
    <mergeCell ref="DI12:DM12"/>
    <mergeCell ref="D5:F5"/>
    <mergeCell ref="D6:F6"/>
    <mergeCell ref="D7:F7"/>
    <mergeCell ref="B3:F3"/>
    <mergeCell ref="B4:F4"/>
    <mergeCell ref="B5:C5"/>
    <mergeCell ref="B6:C6"/>
    <mergeCell ref="B7:C7"/>
    <mergeCell ref="B8:F8"/>
    <mergeCell ref="I5:K5"/>
    <mergeCell ref="I6:K6"/>
    <mergeCell ref="I7:K7"/>
    <mergeCell ref="G8:K8"/>
    <mergeCell ref="G10:K10"/>
    <mergeCell ref="G11:K11"/>
    <mergeCell ref="G12:K12"/>
    <mergeCell ref="G9:K9"/>
    <mergeCell ref="G7:H7"/>
    <mergeCell ref="G5:H5"/>
    <mergeCell ref="G6:H6"/>
    <mergeCell ref="B20:F20"/>
    <mergeCell ref="G20:K20"/>
    <mergeCell ref="V20:Z20"/>
    <mergeCell ref="AF20:AK20"/>
    <mergeCell ref="AL20:AQ20"/>
    <mergeCell ref="L1:P1"/>
    <mergeCell ref="Q1:U1"/>
    <mergeCell ref="L2:M2"/>
    <mergeCell ref="N2:P2"/>
    <mergeCell ref="Q2:R2"/>
    <mergeCell ref="S2:U2"/>
    <mergeCell ref="L5:M5"/>
    <mergeCell ref="N5:P5"/>
    <mergeCell ref="Q5:R5"/>
    <mergeCell ref="S5:U5"/>
    <mergeCell ref="L6:M6"/>
    <mergeCell ref="N6:P6"/>
    <mergeCell ref="Q6:R6"/>
    <mergeCell ref="S6:U6"/>
    <mergeCell ref="B10:F10"/>
    <mergeCell ref="B11:F11"/>
    <mergeCell ref="B12:F12"/>
    <mergeCell ref="G3:K3"/>
    <mergeCell ref="G4:K4"/>
    <mergeCell ref="L12:P12"/>
    <mergeCell ref="Q12:U12"/>
    <mergeCell ref="L20:P20"/>
    <mergeCell ref="Q20:U20"/>
    <mergeCell ref="N4:P4"/>
    <mergeCell ref="N3:P3"/>
    <mergeCell ref="L3:M3"/>
    <mergeCell ref="L4:M4"/>
    <mergeCell ref="L8:M8"/>
    <mergeCell ref="N8:P8"/>
    <mergeCell ref="Q3:R3"/>
    <mergeCell ref="Q4:R4"/>
    <mergeCell ref="S3:U3"/>
    <mergeCell ref="S4:U4"/>
    <mergeCell ref="Q8:R8"/>
    <mergeCell ref="S8:U8"/>
    <mergeCell ref="L7:M7"/>
    <mergeCell ref="N7:P7"/>
    <mergeCell ref="Q7:R7"/>
    <mergeCell ref="S7:U7"/>
    <mergeCell ref="L9:P9"/>
    <mergeCell ref="Q9:U9"/>
    <mergeCell ref="L10:P10"/>
    <mergeCell ref="Q10:U10"/>
    <mergeCell ref="AA7:AB7"/>
    <mergeCell ref="AA8:AB8"/>
    <mergeCell ref="AC3:AE3"/>
    <mergeCell ref="AC4:AE4"/>
    <mergeCell ref="AC5:AE5"/>
    <mergeCell ref="AC6:AE6"/>
    <mergeCell ref="AC7:AE7"/>
    <mergeCell ref="AC8:AE8"/>
    <mergeCell ref="L11:P11"/>
    <mergeCell ref="Q11:U11"/>
  </mergeCells>
  <pageMargins left="0.7" right="0.7" top="0.75" bottom="0.75" header="0.3" footer="0.3"/>
  <pageSetup orientation="portrait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B20390-E460-41FF-BD49-446EACE94E5F}">
  <dimension ref="A1:I20"/>
  <sheetViews>
    <sheetView workbookViewId="0">
      <selection activeCell="D25" sqref="D25:D26"/>
    </sheetView>
  </sheetViews>
  <sheetFormatPr defaultRowHeight="15" x14ac:dyDescent="0.25"/>
  <cols>
    <col min="1" max="1" width="26.85546875" bestFit="1" customWidth="1"/>
    <col min="2" max="2" width="18.5703125" bestFit="1" customWidth="1"/>
    <col min="3" max="3" width="9" bestFit="1" customWidth="1"/>
    <col min="5" max="5" width="17.42578125" customWidth="1"/>
    <col min="6" max="6" width="37.7109375" bestFit="1" customWidth="1"/>
    <col min="7" max="7" width="18.5703125" bestFit="1" customWidth="1"/>
  </cols>
  <sheetData>
    <row r="1" spans="1:9" ht="27" thickBot="1" x14ac:dyDescent="0.45">
      <c r="A1" s="320" t="s">
        <v>176</v>
      </c>
      <c r="B1" s="320"/>
      <c r="C1" s="320"/>
      <c r="D1" s="320"/>
      <c r="E1" s="114"/>
      <c r="F1" s="320" t="s">
        <v>175</v>
      </c>
      <c r="G1" s="320"/>
      <c r="H1" s="320"/>
      <c r="I1" s="320"/>
    </row>
    <row r="2" spans="1:9" ht="16.5" thickBot="1" x14ac:dyDescent="0.3">
      <c r="A2" s="142" t="s">
        <v>173</v>
      </c>
      <c r="B2" s="130" t="s">
        <v>172</v>
      </c>
      <c r="C2" s="130" t="s">
        <v>154</v>
      </c>
      <c r="D2" s="131" t="s">
        <v>168</v>
      </c>
      <c r="E2" s="114"/>
      <c r="F2" s="142" t="s">
        <v>173</v>
      </c>
      <c r="G2" s="130" t="s">
        <v>172</v>
      </c>
      <c r="H2" s="130" t="s">
        <v>154</v>
      </c>
      <c r="I2" s="131" t="s">
        <v>168</v>
      </c>
    </row>
    <row r="3" spans="1:9" x14ac:dyDescent="0.25">
      <c r="A3" s="143" t="s">
        <v>170</v>
      </c>
      <c r="B3" s="113">
        <v>300</v>
      </c>
      <c r="C3" s="112">
        <v>357.69</v>
      </c>
      <c r="D3" s="118">
        <v>300</v>
      </c>
      <c r="E3" s="114"/>
      <c r="F3" s="146" t="s">
        <v>170</v>
      </c>
      <c r="G3" s="113">
        <v>1600</v>
      </c>
      <c r="H3" s="112">
        <v>1591.67</v>
      </c>
      <c r="I3" s="118">
        <v>1600</v>
      </c>
    </row>
    <row r="4" spans="1:9" x14ac:dyDescent="0.25">
      <c r="A4" s="144" t="s">
        <v>171</v>
      </c>
      <c r="B4" s="120">
        <v>900</v>
      </c>
      <c r="C4" s="121">
        <v>969.23</v>
      </c>
      <c r="D4" s="122">
        <v>750</v>
      </c>
      <c r="E4" s="114"/>
      <c r="F4" s="144" t="s">
        <v>171</v>
      </c>
      <c r="G4" s="120">
        <v>3200</v>
      </c>
      <c r="H4" s="121">
        <v>3391.67</v>
      </c>
      <c r="I4" s="122">
        <v>3200</v>
      </c>
    </row>
    <row r="5" spans="1:9" x14ac:dyDescent="0.25">
      <c r="A5" s="143" t="s">
        <v>179</v>
      </c>
      <c r="B5" s="113">
        <v>20</v>
      </c>
      <c r="C5" s="112">
        <v>19.09</v>
      </c>
      <c r="D5" s="118">
        <v>20</v>
      </c>
      <c r="E5" s="114"/>
      <c r="F5" s="147" t="s">
        <v>177</v>
      </c>
      <c r="G5" s="117">
        <v>1600</v>
      </c>
      <c r="H5" s="149">
        <v>950.69</v>
      </c>
      <c r="I5" s="150">
        <v>1152.07</v>
      </c>
    </row>
    <row r="6" spans="1:9" ht="15.75" thickBot="1" x14ac:dyDescent="0.3">
      <c r="A6" s="145" t="s">
        <v>180</v>
      </c>
      <c r="B6" s="123">
        <v>20</v>
      </c>
      <c r="C6" s="124">
        <v>22.5</v>
      </c>
      <c r="D6" s="125">
        <v>20</v>
      </c>
      <c r="E6" s="114"/>
      <c r="F6" s="148" t="s">
        <v>178</v>
      </c>
      <c r="G6" s="133">
        <v>3200</v>
      </c>
      <c r="H6" s="151">
        <v>2285.4299999999998</v>
      </c>
      <c r="I6" s="152">
        <v>2400</v>
      </c>
    </row>
    <row r="7" spans="1:9" x14ac:dyDescent="0.25">
      <c r="A7" s="126"/>
      <c r="B7" s="26"/>
      <c r="C7" s="116"/>
      <c r="D7" s="116"/>
      <c r="E7" s="114"/>
    </row>
    <row r="8" spans="1:9" x14ac:dyDescent="0.25">
      <c r="A8" s="115"/>
      <c r="B8" s="26"/>
      <c r="C8" s="116"/>
      <c r="D8" s="116"/>
      <c r="E8" s="114"/>
    </row>
    <row r="9" spans="1:9" x14ac:dyDescent="0.25">
      <c r="A9" s="115"/>
      <c r="B9" s="26"/>
      <c r="C9" s="116"/>
      <c r="D9" s="116"/>
      <c r="E9" s="114"/>
      <c r="F9" s="115"/>
      <c r="G9" s="26"/>
      <c r="H9" s="116"/>
      <c r="I9" s="116"/>
    </row>
    <row r="10" spans="1:9" x14ac:dyDescent="0.25">
      <c r="A10" s="115"/>
      <c r="B10" s="26"/>
      <c r="C10" s="116"/>
      <c r="D10" s="116"/>
      <c r="E10" s="114"/>
      <c r="F10" s="115"/>
      <c r="G10" s="26"/>
      <c r="H10" s="116"/>
      <c r="I10" s="116"/>
    </row>
    <row r="11" spans="1:9" ht="15.75" thickBot="1" x14ac:dyDescent="0.3">
      <c r="A11" s="119"/>
      <c r="B11" s="119"/>
      <c r="C11" s="119"/>
      <c r="D11" s="119"/>
      <c r="E11" s="114"/>
      <c r="F11" s="119"/>
      <c r="G11" s="119"/>
      <c r="H11" s="119"/>
      <c r="I11" s="119"/>
    </row>
    <row r="12" spans="1:9" ht="16.5" thickBot="1" x14ac:dyDescent="0.3">
      <c r="A12" s="132" t="s">
        <v>174</v>
      </c>
      <c r="B12" s="130" t="s">
        <v>172</v>
      </c>
      <c r="C12" s="130" t="s">
        <v>154</v>
      </c>
      <c r="D12" s="131" t="s">
        <v>168</v>
      </c>
      <c r="E12" s="114"/>
      <c r="F12" s="142" t="s">
        <v>174</v>
      </c>
      <c r="G12" s="130" t="s">
        <v>172</v>
      </c>
      <c r="H12" s="130" t="s">
        <v>154</v>
      </c>
      <c r="I12" s="131" t="s">
        <v>168</v>
      </c>
    </row>
    <row r="13" spans="1:9" x14ac:dyDescent="0.25">
      <c r="A13" s="127" t="s">
        <v>170</v>
      </c>
      <c r="B13" s="112">
        <v>0</v>
      </c>
      <c r="C13" s="113">
        <v>111.54</v>
      </c>
      <c r="D13" s="140">
        <v>0</v>
      </c>
      <c r="E13" s="114"/>
      <c r="F13" s="143" t="s">
        <v>170</v>
      </c>
      <c r="G13" s="113">
        <v>1600</v>
      </c>
      <c r="H13" s="113">
        <v>1700</v>
      </c>
      <c r="I13" s="140">
        <v>1600</v>
      </c>
    </row>
    <row r="14" spans="1:9" x14ac:dyDescent="0.25">
      <c r="A14" s="128" t="s">
        <v>171</v>
      </c>
      <c r="B14" s="121">
        <v>0</v>
      </c>
      <c r="C14" s="120">
        <v>269.23</v>
      </c>
      <c r="D14" s="141">
        <v>0</v>
      </c>
      <c r="E14" s="114"/>
      <c r="F14" s="144" t="s">
        <v>171</v>
      </c>
      <c r="G14" s="120">
        <v>3200</v>
      </c>
      <c r="H14" s="120">
        <v>3400</v>
      </c>
      <c r="I14" s="141">
        <v>3200</v>
      </c>
    </row>
    <row r="15" spans="1:9" x14ac:dyDescent="0.25">
      <c r="A15" s="127" t="s">
        <v>179</v>
      </c>
      <c r="B15" s="112">
        <v>20</v>
      </c>
      <c r="C15" s="113">
        <v>15</v>
      </c>
      <c r="D15" s="140">
        <v>15</v>
      </c>
      <c r="E15" s="114"/>
      <c r="F15" s="147" t="s">
        <v>177</v>
      </c>
      <c r="G15" s="117">
        <v>1600</v>
      </c>
      <c r="H15" s="117">
        <v>766.3</v>
      </c>
      <c r="I15" s="164">
        <v>766.3</v>
      </c>
    </row>
    <row r="16" spans="1:9" ht="15.75" thickBot="1" x14ac:dyDescent="0.3">
      <c r="A16" s="129" t="s">
        <v>180</v>
      </c>
      <c r="B16" s="124">
        <v>20</v>
      </c>
      <c r="C16" s="123">
        <v>19.55</v>
      </c>
      <c r="D16" s="139">
        <v>20</v>
      </c>
      <c r="E16" s="114"/>
      <c r="F16" s="148" t="s">
        <v>178</v>
      </c>
      <c r="G16" s="133">
        <v>3200</v>
      </c>
      <c r="H16" s="133">
        <v>2298.96</v>
      </c>
      <c r="I16" s="165">
        <v>2298.96</v>
      </c>
    </row>
    <row r="17" spans="1:9" x14ac:dyDescent="0.25">
      <c r="A17" s="115"/>
      <c r="B17" s="116"/>
      <c r="C17" s="115"/>
      <c r="D17" s="115"/>
      <c r="E17" s="114"/>
    </row>
    <row r="18" spans="1:9" x14ac:dyDescent="0.25">
      <c r="A18" s="115"/>
      <c r="B18" s="116"/>
      <c r="C18" s="115"/>
      <c r="D18" s="115"/>
      <c r="E18" s="114"/>
    </row>
    <row r="19" spans="1:9" x14ac:dyDescent="0.25">
      <c r="A19" s="115"/>
      <c r="B19" s="116"/>
      <c r="C19" s="115"/>
      <c r="D19" s="115"/>
      <c r="E19" s="114"/>
      <c r="F19" s="115"/>
      <c r="G19" s="116"/>
      <c r="H19" s="115"/>
      <c r="I19" s="115"/>
    </row>
    <row r="20" spans="1:9" x14ac:dyDescent="0.25">
      <c r="A20" s="115"/>
      <c r="B20" s="116"/>
      <c r="C20" s="115"/>
      <c r="D20" s="115"/>
      <c r="E20" s="114"/>
      <c r="F20" s="115"/>
      <c r="G20" s="116"/>
      <c r="H20" s="115"/>
      <c r="I20" s="115"/>
    </row>
  </sheetData>
  <sheetProtection sheet="1" objects="1" scenarios="1"/>
  <mergeCells count="2">
    <mergeCell ref="A1:D1"/>
    <mergeCell ref="F1:I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DD6302-6127-4DBD-BFF0-2E3F84CE9FC3}">
  <dimension ref="A1:AR13"/>
  <sheetViews>
    <sheetView workbookViewId="0">
      <selection activeCell="H27" sqref="H27"/>
    </sheetView>
  </sheetViews>
  <sheetFormatPr defaultRowHeight="15" x14ac:dyDescent="0.25"/>
  <cols>
    <col min="1" max="1" width="30.5703125" bestFit="1" customWidth="1"/>
    <col min="2" max="3" width="9.5703125" bestFit="1" customWidth="1"/>
    <col min="4" max="4" width="7.85546875" bestFit="1" customWidth="1"/>
    <col min="6" max="7" width="9.5703125" bestFit="1" customWidth="1"/>
    <col min="8" max="8" width="7.85546875" bestFit="1" customWidth="1"/>
    <col min="10" max="10" width="9.5703125" bestFit="1" customWidth="1" collapsed="1"/>
    <col min="11" max="12" width="9.5703125" bestFit="1" customWidth="1"/>
  </cols>
  <sheetData>
    <row r="1" spans="1:44" ht="50.25" customHeight="1" thickBot="1" x14ac:dyDescent="0.3">
      <c r="A1" s="321"/>
      <c r="B1" s="271" t="s">
        <v>204</v>
      </c>
      <c r="C1" s="272"/>
      <c r="D1" s="272"/>
      <c r="E1" s="272"/>
      <c r="F1" s="324" t="s">
        <v>196</v>
      </c>
      <c r="G1" s="325"/>
      <c r="H1" s="325"/>
      <c r="I1" s="326"/>
      <c r="J1" s="324" t="s">
        <v>197</v>
      </c>
      <c r="K1" s="325"/>
      <c r="L1" s="325"/>
      <c r="M1" s="326"/>
      <c r="N1" s="338"/>
      <c r="O1" s="271" t="s">
        <v>201</v>
      </c>
      <c r="P1" s="272"/>
      <c r="Q1" s="272"/>
      <c r="R1" s="272"/>
      <c r="S1" s="271" t="s">
        <v>202</v>
      </c>
      <c r="T1" s="272"/>
      <c r="U1" s="272"/>
      <c r="V1" s="272"/>
      <c r="W1" s="332" t="s">
        <v>198</v>
      </c>
      <c r="X1" s="333"/>
      <c r="Y1" s="333"/>
      <c r="Z1" s="334"/>
      <c r="AA1" s="332" t="s">
        <v>199</v>
      </c>
      <c r="AB1" s="333"/>
      <c r="AC1" s="333"/>
      <c r="AD1" s="334"/>
      <c r="AE1" s="338"/>
      <c r="AF1" s="271" t="s">
        <v>203</v>
      </c>
      <c r="AG1" s="272"/>
      <c r="AH1" s="272"/>
      <c r="AI1" s="272"/>
      <c r="AJ1" s="324" t="s">
        <v>183</v>
      </c>
      <c r="AK1" s="325"/>
      <c r="AL1" s="325"/>
      <c r="AM1" s="326"/>
      <c r="AN1" s="324" t="s">
        <v>184</v>
      </c>
      <c r="AO1" s="325"/>
      <c r="AP1" s="325"/>
      <c r="AQ1" s="326"/>
    </row>
    <row r="2" spans="1:44" ht="15.75" customHeight="1" x14ac:dyDescent="0.25">
      <c r="A2" s="322"/>
      <c r="B2" s="335" t="s">
        <v>6</v>
      </c>
      <c r="C2" s="336" t="s">
        <v>7</v>
      </c>
      <c r="D2" s="336" t="s">
        <v>8</v>
      </c>
      <c r="E2" s="337" t="s">
        <v>155</v>
      </c>
      <c r="F2" s="101" t="s">
        <v>6</v>
      </c>
      <c r="G2" s="102" t="s">
        <v>7</v>
      </c>
      <c r="H2" s="102" t="s">
        <v>8</v>
      </c>
      <c r="I2" s="103" t="s">
        <v>155</v>
      </c>
      <c r="J2" s="101" t="s">
        <v>6</v>
      </c>
      <c r="K2" s="102" t="s">
        <v>7</v>
      </c>
      <c r="L2" s="102" t="s">
        <v>8</v>
      </c>
      <c r="M2" s="103" t="s">
        <v>155</v>
      </c>
      <c r="N2" s="340"/>
      <c r="O2" s="343" t="s">
        <v>6</v>
      </c>
      <c r="P2" s="336" t="s">
        <v>7</v>
      </c>
      <c r="Q2" s="336" t="s">
        <v>8</v>
      </c>
      <c r="R2" s="343" t="s">
        <v>155</v>
      </c>
      <c r="S2" s="343" t="s">
        <v>6</v>
      </c>
      <c r="T2" s="336" t="s">
        <v>7</v>
      </c>
      <c r="U2" s="336" t="s">
        <v>8</v>
      </c>
      <c r="V2" s="336" t="s">
        <v>155</v>
      </c>
      <c r="W2" s="108" t="s">
        <v>6</v>
      </c>
      <c r="X2" s="109" t="s">
        <v>7</v>
      </c>
      <c r="Y2" s="109" t="s">
        <v>8</v>
      </c>
      <c r="Z2" s="110" t="s">
        <v>155</v>
      </c>
      <c r="AA2" s="108" t="s">
        <v>6</v>
      </c>
      <c r="AB2" s="109" t="s">
        <v>7</v>
      </c>
      <c r="AC2" s="109" t="s">
        <v>8</v>
      </c>
      <c r="AD2" s="110" t="s">
        <v>155</v>
      </c>
      <c r="AE2" s="340"/>
      <c r="AF2" s="343" t="s">
        <v>6</v>
      </c>
      <c r="AG2" s="336" t="s">
        <v>7</v>
      </c>
      <c r="AH2" s="336" t="s">
        <v>8</v>
      </c>
      <c r="AI2" s="343" t="s">
        <v>155</v>
      </c>
      <c r="AJ2" s="101" t="s">
        <v>6</v>
      </c>
      <c r="AK2" s="102" t="s">
        <v>7</v>
      </c>
      <c r="AL2" s="102" t="s">
        <v>8</v>
      </c>
      <c r="AM2" s="103" t="s">
        <v>155</v>
      </c>
      <c r="AN2" s="101" t="s">
        <v>6</v>
      </c>
      <c r="AO2" s="102" t="s">
        <v>7</v>
      </c>
      <c r="AP2" s="102" t="s">
        <v>8</v>
      </c>
      <c r="AQ2" s="103" t="s">
        <v>155</v>
      </c>
    </row>
    <row r="3" spans="1:44" x14ac:dyDescent="0.25">
      <c r="A3" s="167" t="s">
        <v>0</v>
      </c>
      <c r="B3" s="5">
        <v>956.55</v>
      </c>
      <c r="C3" s="6">
        <v>852.33</v>
      </c>
      <c r="D3" s="6">
        <v>104.22</v>
      </c>
      <c r="E3" s="19">
        <f t="shared" ref="E3:E8" si="0">D3/B3</f>
        <v>0.10895405363023365</v>
      </c>
      <c r="F3" s="166">
        <f>AVERAGE('Rates WA'!V14, 'Rates WA'!AA14, 'Rates WA'!AP14, 'Rates WA'!BO14, 'Rates WA'!CD14, 'Rates WA'!CV14, 'Rates OR'!V14, 'Rates OR'!AF14, 'Rates OR'!BP14, 'Rates OR'!CE14, 'Rates OR'!CJ14, 'Rates OR'!CT14, 'Rates OR'!DD14)</f>
        <v>1079.063846153846</v>
      </c>
      <c r="G3" s="104">
        <f>AVERAGE('Rates WA'!W14, 'Rates WA'!AB14, 'Rates WA'!AQ14, 'Rates WA'!BP14, 'Rates WA'!CE14, 'Rates WA'!CW14, 'Rates OR'!W14, 'Rates OR'!AG14, 'Rates OR'!BQ14, 'Rates OR'!CF14, 'Rates OR'!CK14, 'Rates OR'!CU14, 'Rates OR'!DE14)</f>
        <v>1021.136923076923</v>
      </c>
      <c r="H3" s="104">
        <f>AVERAGE('Rates WA'!X14, 'Rates WA'!AC14, 'Rates WA'!AR14, 'Rates WA'!BQ14, 'Rates WA'!CG14, 'Rates WA'!CX14, 'Rates OR'!X14, 'Rates OR'!AI14, 'Rates OR'!BR14, 'Rates OR'!CG14, 'Rates OR'!CL14, 'Rates OR'!CV14, 'Rates OR'!DF14)</f>
        <v>61.081538461538472</v>
      </c>
      <c r="I3" s="105">
        <f>AVERAGE('Rates WA'!Y14, 'Rates WA'!AD14, 'Rates WA'!AS14, 'Rates WA'!BR14, 'Rates WA'!CH14, 'Rates WA'!CY14, 'Rates OR'!Y14, 'Rates OR'!AJ14, 'Rates OR'!BS14, 'Rates OR'!CH14, 'Rates OR'!CM14, 'Rates OR'!CW14, 'Rates OR'!DG14)</f>
        <v>6.2802856953013825E-2</v>
      </c>
      <c r="J3" s="104">
        <f>MEDIAN('Rates WA'!V14, 'Rates WA'!AA14, 'Rates WA'!AP14, 'Rates WA'!BO14, 'Rates WA'!CD14, 'Rates WA'!CV14, 'Rates OR'!V14, 'Rates OR'!AF14, 'Rates OR'!BP14, 'Rates OR'!CE14, 'Rates OR'!CJ14, 'Rates OR'!CT14, 'Rates OR'!DD14)</f>
        <v>972.54</v>
      </c>
      <c r="K3" s="7">
        <f>MEDIAN('Rates WA'!W14, 'Rates WA'!AB14, 'Rates WA'!AQ14, 'Rates WA'!BP14, 'Rates WA'!CE14, 'Rates OR'!W14, 'Rates OR'!AG14, 'Rates OR'!BQ14, 'Rates OR'!CF14, 'Rates OR'!CK14, 'Rates OR'!CU14, 'Rates OR'!DE14)</f>
        <v>848.16499999999996</v>
      </c>
      <c r="L3" s="7">
        <f>MEDIAN('Rates WA'!X14, 'Rates WA'!AC14, 'Rates WA'!AR14, 'Rates WA'!BQ14, 'Rates WA'!CG14, 'Rates WA'!CX14, 'Rates OR'!X14, 'Rates OR'!AI14, 'Rates OR'!BR14, 'Rates OR'!CG14, 'Rates OR'!CL14, 'Rates OR'!CV14, 'Rates OR'!DF14)</f>
        <v>52</v>
      </c>
      <c r="M3" s="111">
        <f>MEDIAN('Rates WA'!Y14, 'Rates WA'!AD14, 'Rates WA'!AS14, 'Rates WA'!BR14, 'Rates WA'!CH14, 'Rates WA'!CY14, 'Rates OR'!Y14, 'Rates OR'!AJ14, 'Rates OR'!BS14, 'Rates OR'!CH14, 'Rates OR'!CM14, 'Rates OR'!CW14, 'Rates OR'!DG14)</f>
        <v>4.9996436462119591E-2</v>
      </c>
      <c r="N3" s="341"/>
      <c r="O3" s="5">
        <v>758.88</v>
      </c>
      <c r="P3" s="6">
        <v>671.41</v>
      </c>
      <c r="Q3" s="6">
        <v>87.47</v>
      </c>
      <c r="R3" s="19">
        <f t="shared" ref="R3:R8" si="1">Q3/O3</f>
        <v>0.11526196500105418</v>
      </c>
      <c r="S3" s="5">
        <v>594.42999999999995</v>
      </c>
      <c r="T3" s="6">
        <v>495.74</v>
      </c>
      <c r="U3" s="6">
        <v>98.69</v>
      </c>
      <c r="V3" s="111">
        <f t="shared" ref="V3:V8" si="2">U3/S3</f>
        <v>0.16602459499015865</v>
      </c>
      <c r="W3" s="7">
        <f>AVERAGE('Rates WA'!AU14, 'Rates WA'!BE14, 'Rates WA'!BJ14, 'Rates WA'!CJ14, 'Rates OR'!AL14, 'Rates OR'!AR14, 'Rates OR'!BD14, 'Rates OR'!BJ14, 'Rates OR'!BU14)</f>
        <v>699.26</v>
      </c>
      <c r="X3" s="7">
        <f>AVERAGE('Rates WA'!AV14, 'Rates WA'!BF14, 'Rates WA'!BK14, 'Rates WA'!CK14, 'Rates OR'!AM14, 'Rates OR'!AS14, 'Rates OR'!BE14, 'Rates OR'!BK14, 'Rates OR'!BV14)</f>
        <v>673.86888888888882</v>
      </c>
      <c r="Y3" s="7">
        <f>AVERAGE('Rates WA'!AW14, 'Rates WA'!BG14, 'Rates WA'!BL14, 'Rates WA'!CM14, 'Rates OR'!AO14, 'Rates OR'!AU14, 'Rates OR'!BG14, 'Rates OR'!BM14, 'Rates OR'!BW14)</f>
        <v>40.337777777777781</v>
      </c>
      <c r="Z3" s="111">
        <f>AVERAGE('Rates WA'!AX14, 'Rates WA'!BH14, 'Rates WA'!BM14, 'Rates WA'!CN14, 'Rates OR'!AP14, 'Rates OR'!AV14, 'Rates OR'!BH14, 'Rates OR'!BN14, 'Rates OR'!BX14,)</f>
        <v>5.1012615769345029E-2</v>
      </c>
      <c r="AA3" s="7">
        <f>MEDIAN('Rates WA'!AU14, 'Rates WA'!BE14, 'Rates WA'!BJ14, 'Rates WA'!CJ14, 'Rates OR'!AL14, 'Rates OR'!AR14, 'Rates OR'!BD14, 'Rates OR'!BJ14, 'Rates OR'!BU14)</f>
        <v>655.04</v>
      </c>
      <c r="AB3" s="7">
        <f>MEDIAN('Rates WA'!AV14, 'Rates WA'!BF14, 'Rates WA'!BK14, 'Rates WA'!CK14, 'Rates OR'!AM14, 'Rates OR'!AS14, 'Rates OR'!BE14, 'Rates OR'!BK14, 'Rates OR'!BV14)</f>
        <v>622.29</v>
      </c>
      <c r="AC3" s="7">
        <f>MEDIAN('Rates WA'!AW14, 'Rates WA'!BG14, 'Rates WA'!BL14, 'Rates WA'!CM14, 'Rates OR'!AO14, 'Rates OR'!AU14, 'Rates OR'!BG14, 'Rates OR'!BM14, 'Rates OR'!BW14)</f>
        <v>50</v>
      </c>
      <c r="AD3" s="111">
        <f>MEDIAN('Rates WA'!AX14, 'Rates WA'!BH14, 'Rates WA'!BM14, 'Rates OR'!AP14, 'Rates OR'!AV14, 'Rates OR'!BH14, 'Rates OR'!BN14, 'Rates OR'!BX14)</f>
        <v>7.4419309975071735E-2</v>
      </c>
      <c r="AE3" s="341"/>
      <c r="AF3" s="5">
        <v>862.83</v>
      </c>
      <c r="AG3" s="6">
        <v>714.54</v>
      </c>
      <c r="AH3" s="6">
        <v>148.29</v>
      </c>
      <c r="AI3" s="111">
        <f t="shared" ref="AI3:AI8" si="3">AH3/AF3</f>
        <v>0.17186467786238308</v>
      </c>
      <c r="AJ3" s="7">
        <f>AVERAGE('Rates WA'!AF14, 'Rates WA'!AK14, 'Rates WA'!AZ14, 'Rates WA'!BT14, 'Rates WA'!BY14, 'Rates WA'!CP14, 'Rates WA'!DA14, 'Rates OR'!AA14, 'Rates OR'!AX14, 'Rates OR'!BZ14, 'Rates OR'!CO14, 'Rates OR'!CY14, 'Rates OR'!DI14)</f>
        <v>922.52461538461523</v>
      </c>
      <c r="AK3" s="7">
        <f>AVERAGE('Rates WA'!AG14, 'Rates WA'!AL14, 'Rates WA'!BA14, 'Rates WA'!BU14, 'Rates WA'!BZ14, 'Rates WA'!CQ14, 'Rates WA'!DB14, 'Rates OR'!AB14, 'Rates OR'!AY14, 'Rates OR'!CA14, 'Rates OR'!CP14, 'Rates OR'!CZ14, 'Rates OR'!DJ14)</f>
        <v>864.85846153846171</v>
      </c>
      <c r="AL3" s="7">
        <f>AVERAGE('Rates WA'!AH14, 'Rates WA'!AM14, 'Rates WA'!BB14, 'Rates WA'!BV14, 'Rates WA'!CA14, 'Rates WA'!CS14, 'Rates WA'!DC14, 'Rates OR'!AC14, 'Rates OR'!BA14, 'Rates OR'!CB14, 'Rates OR'!CQ14, 'Rates OR'!DA14, 'Rates OR'!DK14)</f>
        <v>60.404615384615376</v>
      </c>
      <c r="AM3" s="111">
        <f>AVERAGE('Rates WA'!AI14, 'Rates WA'!AN14, 'Rates WA'!BC14, 'Rates WA'!BW14, 'Rates WA'!CB14, 'Rates WA'!CT14, 'Rates WA'!DD14, 'Rates OR'!AD14, 'Rates OR'!BB14, 'Rates OR'!CC14, 'Rates OR'!CR14, 'Rates OR'!DB14, 'Rates OR'!DL14)</f>
        <v>6.8331991172759218E-2</v>
      </c>
      <c r="AN3" s="7">
        <f>MEDIAN('Rates WA'!AF14, 'Rates WA'!AK14, 'Rates WA'!AZ14, 'Rates WA'!BT14, 'Rates WA'!BY14, 'Rates WA'!CP14, 'Rates WA'!DA14, 'Rates OR'!AA14, 'Rates OR'!AX14, 'Rates OR'!BZ14, 'Rates OR'!CO14, 'Rates OR'!CY14, 'Rates OR'!DI14)</f>
        <v>835.7</v>
      </c>
      <c r="AO3" s="7">
        <f>MEDIAN('Rates WA'!AG14, 'Rates WA'!AL14, 'Rates WA'!BA14, 'Rates WA'!BU14, 'Rates WA'!BZ14, 'Rates WA'!CQ14, 'Rates WA'!DB14, 'Rates OR'!AB14, 'Rates OR'!AY14, 'Rates OR'!CA14, 'Rates OR'!CP14, 'Rates OR'!CZ14, 'Rates OR'!DJ14)</f>
        <v>765.8</v>
      </c>
      <c r="AP3" s="7">
        <f>MEDIAN('Rates WA'!AH14, 'Rates WA'!AM14, 'Rates WA'!BB14, 'Rates WA'!BV14, 'Rates WA'!CA14, 'Rates WA'!CS14, 'Rates WA'!DC14, 'Rates OR'!AC14, 'Rates OR'!BA14, 'Rates OR'!CB14, 'Rates OR'!CQ14, 'Rates OR'!DA14, 'Rates OR'!DK14)</f>
        <v>48.399999999999864</v>
      </c>
      <c r="AQ3" s="111">
        <f>MEDIAN('Rates WA'!AI14, 'Rates WA'!AN14, 'Rates WA'!BC14, 'Rates WA'!BW14, 'Rates WA'!CB14, 'Rates WA'!CT14, 'Rates WA'!DD14, 'Rates OR'!AD14, 'Rates OR'!BB14, 'Rates OR'!CC14, 'Rates OR'!CR14, 'Rates OR'!DB14, 'Rates OR'!DL14)</f>
        <v>4.9644868968895417E-2</v>
      </c>
    </row>
    <row r="4" spans="1:44" x14ac:dyDescent="0.25">
      <c r="A4" s="168" t="s">
        <v>1</v>
      </c>
      <c r="B4" s="5">
        <v>2010.08</v>
      </c>
      <c r="C4" s="6">
        <v>1695.1</v>
      </c>
      <c r="D4" s="6">
        <v>314.98</v>
      </c>
      <c r="E4" s="19">
        <f t="shared" si="0"/>
        <v>0.15670023083658363</v>
      </c>
      <c r="F4" s="166">
        <f>AVERAGE('Rates WA'!V15, 'Rates WA'!AA15, 'Rates WA'!AP15, 'Rates WA'!BO15, 'Rates WA'!CD15, 'Rates WA'!CV15, 'Rates OR'!V15, 'Rates OR'!AF15, 'Rates OR'!BP15, 'Rates OR'!CE15, 'Rates OR'!CJ15, 'Rates OR'!CT15, 'Rates OR'!DD15)</f>
        <v>1749.4509999999998</v>
      </c>
      <c r="G4" s="104">
        <f>AVERAGE('Rates WA'!W15, 'Rates WA'!AB15, 'Rates WA'!AQ15, 'Rates WA'!BP15, 'Rates WA'!CE15, 'Rates WA'!CW15, 'Rates OR'!W15, 'Rates OR'!AG15, 'Rates OR'!BQ15, 'Rates OR'!CF15, 'Rates OR'!CK15, 'Rates OR'!CU15, 'Rates OR'!DE15)</f>
        <v>1603.0710000000001</v>
      </c>
      <c r="H4" s="104">
        <f>AVERAGE('Rates WA'!X15, 'Rates WA'!AC15, 'Rates WA'!AR15, 'Rates WA'!BQ15, 'Rates WA'!CG15, 'Rates WA'!CX15, 'Rates OR'!X15, 'Rates OR'!AI15, 'Rates OR'!BR15, 'Rates OR'!CG15, 'Rates OR'!CL15, 'Rates OR'!CV15, 'Rates OR'!DF15)</f>
        <v>154.583</v>
      </c>
      <c r="I4" s="105">
        <f>AVERAGE('Rates WA'!Y15, 'Rates WA'!AD15, 'Rates WA'!AS15, 'Rates WA'!BR15, 'Rates WA'!CH15, 'Rates WA'!CY15, 'Rates OR'!Y15, 'Rates OR'!AJ15, 'Rates OR'!BS15, 'Rates OR'!CH15, 'Rates OR'!CM15, 'Rates OR'!CW15, 'Rates OR'!DG15)</f>
        <v>8.8154399935334832E-2</v>
      </c>
      <c r="J4" s="104">
        <f>MEDIAN('Rates WA'!V15, 'Rates WA'!AA15, 'Rates WA'!AP15, 'Rates WA'!BO15, 'Rates WA'!CD15, 'Rates WA'!CV15, 'Rates OR'!V15, 'Rates OR'!AF15, 'Rates OR'!BP15, 'Rates OR'!CE15, 'Rates OR'!CJ15, 'Rates OR'!CT15, 'Rates OR'!DD15)</f>
        <v>1929.54</v>
      </c>
      <c r="K4" s="7">
        <f>MEDIAN('Rates WA'!W15, 'Rates WA'!AB15, 'Rates WA'!AQ15, 'Rates WA'!BP15, 'Rates WA'!CE15, 'Rates OR'!W15, 'Rates OR'!AG15, 'Rates OR'!BQ15, 'Rates OR'!CF15, 'Rates OR'!CK15, 'Rates OR'!CU15, 'Rates OR'!DE15)</f>
        <v>1715.18</v>
      </c>
      <c r="L4" s="7">
        <f>MEDIAN('Rates WA'!X15, 'Rates WA'!AC15, 'Rates WA'!AR15, 'Rates WA'!BQ15, 'Rates WA'!CG15, 'Rates WA'!CX15, 'Rates OR'!X15, 'Rates OR'!AI15, 'Rates OR'!BR15, 'Rates OR'!CG15, 'Rates OR'!CL15, 'Rates OR'!CV15, 'Rates OR'!DF15)</f>
        <v>113.86</v>
      </c>
      <c r="M4" s="111">
        <f>MEDIAN('Rates WA'!Y15, 'Rates WA'!AD15, 'Rates WA'!AS15, 'Rates WA'!BR15, 'Rates WA'!CH15, 'Rates WA'!CY15, 'Rates OR'!Y15, 'Rates OR'!AJ15, 'Rates OR'!BS15, 'Rates OR'!CH15, 'Rates OR'!CM15, 'Rates OR'!CW15, 'Rates OR'!DG15)</f>
        <v>5.746515136319412E-2</v>
      </c>
      <c r="N4" s="341"/>
      <c r="O4" s="5">
        <v>1593.99</v>
      </c>
      <c r="P4" s="6">
        <v>1410.27</v>
      </c>
      <c r="Q4" s="6">
        <v>183.72</v>
      </c>
      <c r="R4" s="19">
        <f t="shared" si="1"/>
        <v>0.11525793762821598</v>
      </c>
      <c r="S4" s="5">
        <v>1188.3900000000001</v>
      </c>
      <c r="T4" s="6">
        <v>991.07</v>
      </c>
      <c r="U4" s="6">
        <v>197.32</v>
      </c>
      <c r="V4" s="111">
        <f t="shared" si="2"/>
        <v>0.16603976808960019</v>
      </c>
      <c r="W4" s="7">
        <f>AVERAGE('Rates WA'!AU15, 'Rates WA'!BE15, 'Rates WA'!BJ15, 'Rates WA'!CJ15, 'Rates OR'!AL15, 'Rates OR'!AR15, 'Rates OR'!BD15, 'Rates OR'!BJ15, 'Rates OR'!BU15)</f>
        <v>1250.1311111111108</v>
      </c>
      <c r="X4" s="7">
        <f>AVERAGE('Rates WA'!AV15, 'Rates WA'!BF15, 'Rates WA'!BK15, 'Rates WA'!CK15, 'Rates OR'!AM15, 'Rates OR'!AS15, 'Rates OR'!BE15, 'Rates OR'!BK15, 'Rates OR'!BV15)</f>
        <v>1199.4188888888889</v>
      </c>
      <c r="Y4" s="7">
        <f>AVERAGE('Rates WA'!AW15, 'Rates WA'!BG15, 'Rates WA'!BL15, 'Rates WA'!CM15, 'Rates OR'!AO15, 'Rates OR'!AU15, 'Rates OR'!BG15, 'Rates OR'!BM15, 'Rates OR'!BW15)</f>
        <v>80.87555555555555</v>
      </c>
      <c r="Z4" s="111">
        <f>AVERAGE('Rates WA'!AX15, 'Rates WA'!BH15, 'Rates WA'!BM15, 'Rates WA'!CN15, 'Rates OR'!AP15, 'Rates OR'!AV15, 'Rates OR'!BH15, 'Rates OR'!BN15, 'Rates OR'!BX15,)</f>
        <v>5.5076900259879921E-2</v>
      </c>
      <c r="AA4" s="7">
        <f>MEDIAN('Rates WA'!AU15, 'Rates WA'!BE15, 'Rates WA'!BJ15, 'Rates WA'!CJ15, 'Rates OR'!AL15, 'Rates OR'!AR15, 'Rates OR'!BD15, 'Rates OR'!BJ15, 'Rates OR'!BU15)</f>
        <v>1273.76</v>
      </c>
      <c r="AB4" s="7">
        <f>MEDIAN('Rates WA'!AV15, 'Rates WA'!BF15, 'Rates WA'!BK15, 'Rates WA'!CK15, 'Rates OR'!AM15, 'Rates OR'!AS15, 'Rates OR'!BE15, 'Rates OR'!BK15, 'Rates OR'!BV15)</f>
        <v>1173.76</v>
      </c>
      <c r="AC4" s="7">
        <f>MEDIAN('Rates WA'!AW15, 'Rates WA'!BG15, 'Rates WA'!BL15, 'Rates WA'!CM15, 'Rates OR'!AO15, 'Rates OR'!AU15, 'Rates OR'!BG15, 'Rates OR'!BM15, 'Rates OR'!BW15)</f>
        <v>100</v>
      </c>
      <c r="AD4" s="111">
        <f>MEDIAN('Rates WA'!AX15, 'Rates WA'!BH15, 'Rates WA'!BM15, 'Rates OR'!AP15, 'Rates OR'!AV15, 'Rates OR'!BH15, 'Rates OR'!BN15, 'Rates OR'!BX15)</f>
        <v>7.4998287812529693E-2</v>
      </c>
      <c r="AE4" s="341"/>
      <c r="AF4" s="5">
        <v>1725.74</v>
      </c>
      <c r="AG4" s="6">
        <v>1358.87</v>
      </c>
      <c r="AH4" s="6">
        <v>366.87</v>
      </c>
      <c r="AI4" s="111">
        <f t="shared" si="3"/>
        <v>0.21258706410003825</v>
      </c>
      <c r="AJ4" s="7">
        <f>AVERAGE('Rates WA'!AF15, 'Rates WA'!AK15, 'Rates WA'!AZ15, 'Rates WA'!BT15, 'Rates WA'!BY15, 'Rates WA'!CP15, 'Rates WA'!DA15, 'Rates OR'!AA15, 'Rates OR'!AX15, 'Rates OR'!BZ15, 'Rates OR'!CO15, 'Rates OR'!CY15, 'Rates OR'!DI15)</f>
        <v>1474.454545454545</v>
      </c>
      <c r="AK4" s="7">
        <f>AVERAGE('Rates WA'!AG15, 'Rates WA'!AL15, 'Rates WA'!BA15, 'Rates WA'!BU15, 'Rates WA'!BZ15, 'Rates WA'!CQ15, 'Rates WA'!DB15, 'Rates OR'!AB15, 'Rates OR'!AY15, 'Rates OR'!CA15, 'Rates OR'!CP15, 'Rates OR'!CZ15, 'Rates OR'!DJ15)</f>
        <v>1338.5036363636364</v>
      </c>
      <c r="AL4" s="7">
        <f>AVERAGE('Rates WA'!AH15, 'Rates WA'!AM15, 'Rates WA'!BB15, 'Rates WA'!BV15, 'Rates WA'!CA15, 'Rates WA'!CS15, 'Rates WA'!DC15, 'Rates OR'!AC15, 'Rates OR'!BA15, 'Rates OR'!CB15, 'Rates OR'!CQ15, 'Rates OR'!DA15, 'Rates OR'!DK15)</f>
        <v>142.42272727272726</v>
      </c>
      <c r="AM4" s="111">
        <f>AVERAGE('Rates WA'!AI15, 'Rates WA'!AN15, 'Rates WA'!BC15, 'Rates WA'!BW15, 'Rates WA'!CB15, 'Rates WA'!CT15, 'Rates WA'!DD15, 'Rates OR'!AD15, 'Rates OR'!BB15, 'Rates OR'!CC15, 'Rates OR'!CR15, 'Rates OR'!DB15, 'Rates OR'!DL15)</f>
        <v>9.1573523662686188E-2</v>
      </c>
      <c r="AN4" s="7">
        <f>MEDIAN('Rates WA'!AF15, 'Rates WA'!AK15, 'Rates WA'!AZ15, 'Rates WA'!BT15, 'Rates WA'!BY15, 'Rates WA'!CP15, 'Rates WA'!DA15, 'Rates OR'!AA15, 'Rates OR'!AX15, 'Rates OR'!BZ15, 'Rates OR'!CO15, 'Rates OR'!CY15, 'Rates OR'!DI15)</f>
        <v>1424.82</v>
      </c>
      <c r="AO4" s="7">
        <f>MEDIAN('Rates WA'!AG15, 'Rates WA'!AL15, 'Rates WA'!BA15, 'Rates WA'!BU15, 'Rates WA'!BZ15, 'Rates WA'!CQ15, 'Rates WA'!DB15, 'Rates OR'!AB15, 'Rates OR'!AY15, 'Rates OR'!CA15, 'Rates OR'!CP15, 'Rates OR'!CZ15, 'Rates OR'!DJ15)</f>
        <v>1374.16</v>
      </c>
      <c r="AP4" s="7">
        <f>MEDIAN('Rates WA'!AH15, 'Rates WA'!AM15, 'Rates WA'!BB15, 'Rates WA'!BV15, 'Rates WA'!CA15, 'Rates WA'!CS15, 'Rates WA'!DC15, 'Rates OR'!AC15, 'Rates OR'!BA15, 'Rates OR'!CB15, 'Rates OR'!CQ15, 'Rates OR'!DA15, 'Rates OR'!DK15)</f>
        <v>125</v>
      </c>
      <c r="AQ4" s="111">
        <f>MEDIAN('Rates WA'!AI15, 'Rates WA'!AN15, 'Rates WA'!BC15, 'Rates WA'!BW15, 'Rates WA'!CB15, 'Rates WA'!CT15, 'Rates WA'!DD15, 'Rates OR'!AD15, 'Rates OR'!BB15, 'Rates OR'!CC15, 'Rates OR'!CR15, 'Rates OR'!DB15, 'Rates OR'!DL15)</f>
        <v>7.1608796628150256E-2</v>
      </c>
    </row>
    <row r="5" spans="1:44" x14ac:dyDescent="0.25">
      <c r="A5" s="168" t="s">
        <v>2</v>
      </c>
      <c r="B5" s="5">
        <v>2776.01</v>
      </c>
      <c r="C5" s="6">
        <v>2308.04</v>
      </c>
      <c r="D5" s="6">
        <v>467.97</v>
      </c>
      <c r="E5" s="19">
        <f t="shared" si="0"/>
        <v>0.16857648207319137</v>
      </c>
      <c r="F5" s="166">
        <f>AVERAGE('Rates WA'!V16, 'Rates WA'!AA16, 'Rates WA'!AP16, 'Rates WA'!BO16, 'Rates WA'!CD16, 'Rates WA'!CV16, 'Rates OR'!V16, 'Rates OR'!AF16, 'Rates OR'!BP16, 'Rates OR'!CE16, 'Rates OR'!CJ16, 'Rates OR'!CT16, 'Rates OR'!DD16)</f>
        <v>2245.7809999999999</v>
      </c>
      <c r="G5" s="104">
        <f>AVERAGE('Rates WA'!W16, 'Rates WA'!AB16, 'Rates WA'!AQ16, 'Rates WA'!BP16, 'Rates WA'!CE16, 'Rates WA'!CW16, 'Rates OR'!W16, 'Rates OR'!AG16, 'Rates OR'!BQ16, 'Rates OR'!CF16, 'Rates OR'!CK16, 'Rates OR'!CU16, 'Rates OR'!DE16)</f>
        <v>2027.4359999999997</v>
      </c>
      <c r="H5" s="104">
        <f>AVERAGE('Rates WA'!X16, 'Rates WA'!AC16, 'Rates WA'!AR16, 'Rates WA'!BQ16, 'Rates WA'!CG16, 'Rates WA'!CX16, 'Rates OR'!X16, 'Rates OR'!AI16, 'Rates OR'!BR16, 'Rates OR'!CG16, 'Rates OR'!CL16, 'Rates OR'!CV16, 'Rates OR'!DF16)</f>
        <v>230.64899999999997</v>
      </c>
      <c r="I5" s="105">
        <f>AVERAGE('Rates WA'!Y16, 'Rates WA'!AD16, 'Rates WA'!AS16, 'Rates WA'!BR16, 'Rates WA'!CH16, 'Rates WA'!CY16, 'Rates OR'!Y16, 'Rates OR'!AJ16, 'Rates OR'!BS16, 'Rates OR'!CH16, 'Rates OR'!CM16, 'Rates OR'!CW16, 'Rates OR'!DG16)</f>
        <v>9.9435031132847768E-2</v>
      </c>
      <c r="J5" s="104">
        <f>MEDIAN('Rates WA'!V16, 'Rates WA'!AA16, 'Rates WA'!AP16, 'Rates WA'!BO16, 'Rates WA'!CD16, 'Rates WA'!CV16, 'Rates OR'!V16, 'Rates OR'!AF16, 'Rates OR'!BP16, 'Rates OR'!CE16, 'Rates OR'!CJ16, 'Rates OR'!CT16, 'Rates OR'!DD16)</f>
        <v>2264.1800000000003</v>
      </c>
      <c r="K5" s="7">
        <f>MEDIAN('Rates WA'!W16, 'Rates WA'!AB16, 'Rates WA'!AQ16, 'Rates WA'!BP16, 'Rates WA'!CE16, 'Rates OR'!W16, 'Rates OR'!AG16, 'Rates OR'!BQ16, 'Rates OR'!CF16, 'Rates OR'!CK16, 'Rates OR'!CU16, 'Rates OR'!DE16)</f>
        <v>2322.9499999999998</v>
      </c>
      <c r="L5" s="7">
        <f>MEDIAN('Rates WA'!X16, 'Rates WA'!AC16, 'Rates WA'!AR16, 'Rates WA'!BQ16, 'Rates WA'!CG16, 'Rates WA'!CX16, 'Rates OR'!X16, 'Rates OR'!AI16, 'Rates OR'!BR16, 'Rates OR'!CG16, 'Rates OR'!CL16, 'Rates OR'!CV16, 'Rates OR'!DF16)</f>
        <v>139.95499999999998</v>
      </c>
      <c r="M5" s="111">
        <f>MEDIAN('Rates WA'!Y16, 'Rates WA'!AD16, 'Rates WA'!AS16, 'Rates WA'!BR16, 'Rates WA'!CH16, 'Rates WA'!CY16, 'Rates OR'!Y16, 'Rates OR'!AJ16, 'Rates OR'!BS16, 'Rates OR'!CH16, 'Rates OR'!CM16, 'Rates OR'!CW16, 'Rates OR'!DG16)</f>
        <v>5.077166056542997E-2</v>
      </c>
      <c r="N5" s="341"/>
      <c r="O5" s="5">
        <v>2201.27</v>
      </c>
      <c r="P5" s="6">
        <v>1947.56</v>
      </c>
      <c r="Q5" s="6">
        <f>SUM(O5-P5)</f>
        <v>253.71000000000004</v>
      </c>
      <c r="R5" s="19">
        <f t="shared" si="1"/>
        <v>0.11525619301584995</v>
      </c>
      <c r="S5" s="5">
        <v>1782.82</v>
      </c>
      <c r="T5" s="6">
        <v>1486.84</v>
      </c>
      <c r="U5" s="6">
        <v>295.98</v>
      </c>
      <c r="V5" s="111">
        <f t="shared" si="2"/>
        <v>0.16601788178279356</v>
      </c>
      <c r="W5" s="7">
        <f>AVERAGE('Rates WA'!AU16, 'Rates WA'!BE16, 'Rates WA'!BJ16, 'Rates WA'!CJ16, 'Rates OR'!AL16, 'Rates OR'!AR16, 'Rates OR'!BD16, 'Rates OR'!BJ16, 'Rates OR'!BU16)</f>
        <v>1769.5866666666668</v>
      </c>
      <c r="X5" s="7">
        <f>AVERAGE('Rates WA'!AV16, 'Rates WA'!BF16, 'Rates WA'!BK16, 'Rates WA'!CK16, 'Rates OR'!AM16, 'Rates OR'!AS16, 'Rates OR'!BE16, 'Rates OR'!BK16, 'Rates OR'!BV16)</f>
        <v>1703.4744444444445</v>
      </c>
      <c r="Y5" s="7">
        <f>AVERAGE('Rates WA'!AW16, 'Rates WA'!BG16, 'Rates WA'!BL16, 'Rates WA'!CM16, 'Rates OR'!AO16, 'Rates OR'!AU16, 'Rates OR'!BG16, 'Rates OR'!BM16, 'Rates OR'!BW16)</f>
        <v>115.01444444444444</v>
      </c>
      <c r="Z5" s="111">
        <f>AVERAGE('Rates WA'!AX16, 'Rates WA'!BH16, 'Rates WA'!BM16, 'Rates WA'!CN16, 'Rates OR'!AP16, 'Rates OR'!AV16, 'Rates OR'!BH16, 'Rates OR'!BN16, 'Rates OR'!BX16,)</f>
        <v>5.5070568191434563E-2</v>
      </c>
      <c r="AA5" s="7">
        <f>MEDIAN('Rates WA'!AU16, 'Rates WA'!BE16, 'Rates WA'!BJ16, 'Rates WA'!CJ16, 'Rates OR'!AL16, 'Rates OR'!AR16, 'Rates OR'!BD16, 'Rates OR'!BJ16, 'Rates OR'!BU16)</f>
        <v>1761.9</v>
      </c>
      <c r="AB5" s="7">
        <f>MEDIAN('Rates WA'!AV16, 'Rates WA'!BF16, 'Rates WA'!BK16, 'Rates WA'!CK16, 'Rates OR'!AM16, 'Rates OR'!AS16, 'Rates OR'!BE16, 'Rates OR'!BK16, 'Rates OR'!BV16)</f>
        <v>1739.3</v>
      </c>
      <c r="AC5" s="7">
        <f>MEDIAN('Rates WA'!AW16, 'Rates WA'!BG16, 'Rates WA'!BL16, 'Rates WA'!CM16, 'Rates OR'!AO16, 'Rates OR'!AU16, 'Rates OR'!BG16, 'Rates OR'!BM16, 'Rates OR'!BW16)</f>
        <v>100</v>
      </c>
      <c r="AD5" s="111">
        <f>MEDIAN('Rates WA'!AX16, 'Rates WA'!BH16, 'Rates WA'!BM16, 'Rates OR'!AP16, 'Rates OR'!AV16, 'Rates OR'!BH16, 'Rates OR'!BN16, 'Rates OR'!BX16)</f>
        <v>7.5000793673306754E-2</v>
      </c>
      <c r="AE5" s="341"/>
      <c r="AF5" s="5">
        <v>2588.9899999999998</v>
      </c>
      <c r="AG5" s="6">
        <v>2003.52</v>
      </c>
      <c r="AH5" s="6">
        <v>585.47</v>
      </c>
      <c r="AI5" s="111">
        <f t="shared" si="3"/>
        <v>0.22613837828651331</v>
      </c>
      <c r="AJ5" s="7">
        <f>AVERAGE('Rates WA'!AF16, 'Rates WA'!AK16, 'Rates WA'!AZ16, 'Rates WA'!BT16, 'Rates WA'!BY16, 'Rates WA'!CP16, 'Rates WA'!DA16, 'Rates OR'!AA16, 'Rates OR'!AX16, 'Rates OR'!BZ16, 'Rates OR'!CO16, 'Rates OR'!CY16, 'Rates OR'!DI16)</f>
        <v>1946.4054545454544</v>
      </c>
      <c r="AK5" s="7">
        <f>AVERAGE('Rates WA'!AG16, 'Rates WA'!AL16, 'Rates WA'!BA16, 'Rates WA'!BU16, 'Rates WA'!BZ16, 'Rates WA'!CQ16, 'Rates WA'!DB16, 'Rates OR'!AB16, 'Rates OR'!AY16, 'Rates OR'!CA16, 'Rates OR'!CP16, 'Rates OR'!CZ16, 'Rates OR'!DJ16)</f>
        <v>1748.3899999999996</v>
      </c>
      <c r="AL5" s="7">
        <f>AVERAGE('Rates WA'!AH16, 'Rates WA'!AM16, 'Rates WA'!BB16, 'Rates WA'!BV16, 'Rates WA'!CA16, 'Rates WA'!CS16, 'Rates WA'!DC16, 'Rates OR'!AC16, 'Rates OR'!BA16, 'Rates OR'!CB16, 'Rates OR'!CQ16, 'Rates OR'!DA16, 'Rates OR'!DK16)</f>
        <v>207.72454545454548</v>
      </c>
      <c r="AM5" s="111">
        <f>AVERAGE('Rates WA'!AI16, 'Rates WA'!AN16, 'Rates WA'!BC16, 'Rates WA'!BW16, 'Rates WA'!CB16, 'Rates WA'!CT16, 'Rates WA'!DD16, 'Rates OR'!AD16, 'Rates OR'!BB16, 'Rates OR'!CC16, 'Rates OR'!CR16, 'Rates OR'!DB16, 'Rates OR'!DL16)</f>
        <v>0.10035720424404952</v>
      </c>
      <c r="AN5" s="7">
        <f>MEDIAN('Rates WA'!AF16, 'Rates WA'!AK16, 'Rates WA'!AZ16, 'Rates WA'!BT16, 'Rates WA'!BY16, 'Rates WA'!CP16, 'Rates WA'!DA16, 'Rates OR'!AA16, 'Rates OR'!AX16, 'Rates OR'!BZ16, 'Rates OR'!CO16, 'Rates OR'!CY16, 'Rates OR'!DI16)</f>
        <v>2135.7600000000002</v>
      </c>
      <c r="AO5" s="7">
        <f>MEDIAN('Rates WA'!AG16, 'Rates WA'!AL16, 'Rates WA'!BA16, 'Rates WA'!BU16, 'Rates WA'!BZ16, 'Rates WA'!CQ16, 'Rates WA'!DB16, 'Rates OR'!AB16, 'Rates OR'!AY16, 'Rates OR'!CA16, 'Rates OR'!CP16, 'Rates OR'!CZ16, 'Rates OR'!DJ16)</f>
        <v>1959.03</v>
      </c>
      <c r="AP5" s="7">
        <f>MEDIAN('Rates WA'!AH16, 'Rates WA'!AM16, 'Rates WA'!BB16, 'Rates WA'!BV16, 'Rates WA'!CA16, 'Rates WA'!CS16, 'Rates WA'!DC16, 'Rates OR'!AC16, 'Rates OR'!BA16, 'Rates OR'!CB16, 'Rates OR'!CQ16, 'Rates OR'!DA16, 'Rates OR'!DK16)</f>
        <v>125</v>
      </c>
      <c r="AQ5" s="111">
        <f>MEDIAN('Rates WA'!AI16, 'Rates WA'!AN16, 'Rates WA'!BC16, 'Rates WA'!BW16, 'Rates WA'!CB16, 'Rates WA'!CT16, 'Rates WA'!DD16, 'Rates OR'!AD16, 'Rates OR'!BB16, 'Rates OR'!CC16, 'Rates OR'!CR16, 'Rates OR'!DB16, 'Rates OR'!DL16)</f>
        <v>7.1608796628150256E-2</v>
      </c>
    </row>
    <row r="6" spans="1:44" x14ac:dyDescent="0.25">
      <c r="A6" s="168" t="s">
        <v>3</v>
      </c>
      <c r="B6" s="5">
        <v>2776.01</v>
      </c>
      <c r="C6" s="6">
        <v>2308.04</v>
      </c>
      <c r="D6" s="6">
        <v>467.97</v>
      </c>
      <c r="E6" s="19">
        <f t="shared" si="0"/>
        <v>0.16857648207319137</v>
      </c>
      <c r="F6" s="166">
        <f>AVERAGE('Rates WA'!V17, 'Rates WA'!AA17, 'Rates WA'!AP17, 'Rates WA'!BO17, 'Rates WA'!CD17, 'Rates WA'!CV17, 'Rates OR'!V17, 'Rates OR'!AF17, 'Rates OR'!BP17, 'Rates OR'!CE17, 'Rates OR'!CJ17, 'Rates OR'!CT17, 'Rates OR'!DD17)</f>
        <v>2245.7809999999999</v>
      </c>
      <c r="G6" s="104">
        <f>AVERAGE('Rates WA'!W17, 'Rates WA'!AB17, 'Rates WA'!AQ17, 'Rates WA'!BP17, 'Rates WA'!CE17, 'Rates WA'!CW17, 'Rates OR'!W17, 'Rates OR'!AG17, 'Rates OR'!BQ17, 'Rates OR'!CF17, 'Rates OR'!CK17, 'Rates OR'!CU17, 'Rates OR'!DE17)</f>
        <v>2027.4359999999997</v>
      </c>
      <c r="H6" s="104">
        <f>AVERAGE('Rates WA'!X17, 'Rates WA'!AC17, 'Rates WA'!AR17, 'Rates WA'!BQ17, 'Rates WA'!CG17, 'Rates WA'!CX17, 'Rates OR'!X17, 'Rates OR'!AI17, 'Rates OR'!BR17, 'Rates OR'!CG17, 'Rates OR'!CL17, 'Rates OR'!CV17, 'Rates OR'!DF17)</f>
        <v>230.64899999999997</v>
      </c>
      <c r="I6" s="105">
        <f>AVERAGE('Rates WA'!Y17, 'Rates WA'!AD17, 'Rates WA'!AS17, 'Rates WA'!BR17, 'Rates WA'!CH17, 'Rates WA'!CY17, 'Rates OR'!Y17, 'Rates OR'!AJ17, 'Rates OR'!BS17, 'Rates OR'!CH17, 'Rates OR'!CM17, 'Rates OR'!CW17, 'Rates OR'!DG17)</f>
        <v>9.9435031132847768E-2</v>
      </c>
      <c r="J6" s="104">
        <f>MEDIAN('Rates WA'!V17, 'Rates WA'!AA17, 'Rates WA'!AP17, 'Rates WA'!BO17, 'Rates WA'!CD17, 'Rates WA'!CV17, 'Rates OR'!V17, 'Rates OR'!AF17, 'Rates OR'!BP17, 'Rates OR'!CE17, 'Rates OR'!CJ17, 'Rates OR'!CT17, 'Rates OR'!DD17)</f>
        <v>2264.1800000000003</v>
      </c>
      <c r="K6" s="7">
        <f>MEDIAN('Rates WA'!W17, 'Rates WA'!AB17, 'Rates WA'!AQ17, 'Rates WA'!BP17, 'Rates WA'!CE17, 'Rates OR'!W17, 'Rates OR'!AG17, 'Rates OR'!BQ17, 'Rates OR'!CF17, 'Rates OR'!CK17, 'Rates OR'!CU17, 'Rates OR'!DE17)</f>
        <v>2322.9499999999998</v>
      </c>
      <c r="L6" s="7">
        <f>MEDIAN('Rates WA'!X17, 'Rates WA'!AC17, 'Rates WA'!AR17, 'Rates WA'!BQ17, 'Rates WA'!CG17, 'Rates WA'!CX17, 'Rates OR'!X17, 'Rates OR'!AI17, 'Rates OR'!BR17, 'Rates OR'!CG17, 'Rates OR'!CL17, 'Rates OR'!CV17, 'Rates OR'!DF17)</f>
        <v>139.95499999999998</v>
      </c>
      <c r="M6" s="111">
        <f>MEDIAN('Rates WA'!Y17, 'Rates WA'!AD17, 'Rates WA'!AS17, 'Rates WA'!BR17, 'Rates WA'!CH17, 'Rates WA'!CY17, 'Rates OR'!Y17, 'Rates OR'!AJ17, 'Rates OR'!BS17, 'Rates OR'!CH17, 'Rates OR'!CM17, 'Rates OR'!CW17, 'Rates OR'!DG17)</f>
        <v>5.077166056542997E-2</v>
      </c>
      <c r="N6" s="341"/>
      <c r="O6" s="5">
        <v>2201.27</v>
      </c>
      <c r="P6" s="6">
        <v>1947.56</v>
      </c>
      <c r="Q6" s="6">
        <f>SUM(O6-P6)</f>
        <v>253.71000000000004</v>
      </c>
      <c r="R6" s="19">
        <f t="shared" si="1"/>
        <v>0.11525619301584995</v>
      </c>
      <c r="S6" s="5">
        <v>1782.82</v>
      </c>
      <c r="T6" s="6">
        <v>1486.84</v>
      </c>
      <c r="U6" s="6">
        <f>SUM(S6-T6)</f>
        <v>295.98</v>
      </c>
      <c r="V6" s="111">
        <f t="shared" si="2"/>
        <v>0.16601788178279356</v>
      </c>
      <c r="W6" s="7">
        <f>AVERAGE('Rates WA'!AU17, 'Rates WA'!BE17, 'Rates WA'!BJ17, 'Rates WA'!CJ17, 'Rates OR'!AL17, 'Rates OR'!AR17, 'Rates OR'!BD17, 'Rates OR'!BJ17, 'Rates OR'!BU17)</f>
        <v>1769.5866666666668</v>
      </c>
      <c r="X6" s="7">
        <f>AVERAGE('Rates WA'!AV17, 'Rates WA'!BF17, 'Rates WA'!BK17, 'Rates WA'!CK17, 'Rates OR'!AM17, 'Rates OR'!AS17, 'Rates OR'!BE17, 'Rates OR'!BK17, 'Rates OR'!BV17)</f>
        <v>1703.4744444444445</v>
      </c>
      <c r="Y6" s="7">
        <f>AVERAGE('Rates WA'!AW17, 'Rates WA'!BG17, 'Rates WA'!BL17, 'Rates WA'!CM17, 'Rates OR'!AO17, 'Rates OR'!AU17, 'Rates OR'!BG17, 'Rates OR'!BM17, 'Rates OR'!BW17)</f>
        <v>115.01444444444444</v>
      </c>
      <c r="Z6" s="111">
        <f>AVERAGE('Rates WA'!AX17, 'Rates WA'!BH17, 'Rates WA'!BM17, 'Rates WA'!CN17, 'Rates OR'!AP17, 'Rates OR'!AV17, 'Rates OR'!BH17, 'Rates OR'!BN17, 'Rates OR'!BX17,)</f>
        <v>5.5070568191434563E-2</v>
      </c>
      <c r="AA6" s="7">
        <f>MEDIAN('Rates WA'!AU17, 'Rates WA'!BE17, 'Rates WA'!BJ17, 'Rates WA'!CJ17, 'Rates OR'!AL17, 'Rates OR'!AR17, 'Rates OR'!BD17, 'Rates OR'!BJ17, 'Rates OR'!BU17)</f>
        <v>1761.9</v>
      </c>
      <c r="AB6" s="7">
        <f>MEDIAN('Rates WA'!AV17, 'Rates WA'!BF17, 'Rates WA'!BK17, 'Rates WA'!CK17, 'Rates OR'!AM17, 'Rates OR'!AS17, 'Rates OR'!BE17, 'Rates OR'!BK17, 'Rates OR'!BV17)</f>
        <v>1739.3</v>
      </c>
      <c r="AC6" s="7">
        <f>MEDIAN('Rates WA'!AW17, 'Rates WA'!BG17, 'Rates WA'!BL17, 'Rates WA'!CM17, 'Rates OR'!AO17, 'Rates OR'!AU17, 'Rates OR'!BG17, 'Rates OR'!BM17, 'Rates OR'!BW17)</f>
        <v>100</v>
      </c>
      <c r="AD6" s="111">
        <f>MEDIAN('Rates WA'!AX17, 'Rates WA'!BH17, 'Rates WA'!BM17, 'Rates OR'!AP17, 'Rates OR'!AV17, 'Rates OR'!BH17, 'Rates OR'!BN17, 'Rates OR'!BX17)</f>
        <v>7.5000793673306754E-2</v>
      </c>
      <c r="AE6" s="341"/>
      <c r="AF6" s="5">
        <v>2588.9899999999998</v>
      </c>
      <c r="AG6" s="6">
        <v>2003.52</v>
      </c>
      <c r="AH6" s="6">
        <v>585.47</v>
      </c>
      <c r="AI6" s="111">
        <f t="shared" si="3"/>
        <v>0.22613837828651331</v>
      </c>
      <c r="AJ6" s="7">
        <f>AVERAGE('Rates WA'!AF17, 'Rates WA'!AK17, 'Rates WA'!AZ17, 'Rates WA'!BT17, 'Rates WA'!BY17, 'Rates WA'!CP17, 'Rates WA'!DA17, 'Rates OR'!AA17, 'Rates OR'!AX17, 'Rates OR'!BZ17, 'Rates OR'!CO17, 'Rates OR'!CY17, 'Rates OR'!DI17)</f>
        <v>1946.4054545454544</v>
      </c>
      <c r="AK6" s="7">
        <f>AVERAGE('Rates WA'!AG17, 'Rates WA'!AL17, 'Rates WA'!BA17, 'Rates WA'!BU17, 'Rates WA'!BZ17, 'Rates WA'!CQ17, 'Rates WA'!DB17, 'Rates OR'!AB17, 'Rates OR'!AY17, 'Rates OR'!CA17, 'Rates OR'!CP17, 'Rates OR'!CZ17, 'Rates OR'!DJ17)</f>
        <v>1748.3899999999996</v>
      </c>
      <c r="AL6" s="7">
        <f>AVERAGE('Rates WA'!AH17, 'Rates WA'!AM17, 'Rates WA'!BB17, 'Rates WA'!BV17, 'Rates WA'!CA17, 'Rates WA'!CS17, 'Rates WA'!DC17, 'Rates OR'!AC17, 'Rates OR'!BA17, 'Rates OR'!CB17, 'Rates OR'!CQ17, 'Rates OR'!DA17, 'Rates OR'!DK17)</f>
        <v>207.72454545454548</v>
      </c>
      <c r="AM6" s="111">
        <f>AVERAGE('Rates WA'!AI17, 'Rates WA'!AN17, 'Rates WA'!BC17, 'Rates WA'!BW17, 'Rates WA'!CB17, 'Rates WA'!CT17, 'Rates WA'!DD17, 'Rates OR'!AD17, 'Rates OR'!BB17, 'Rates OR'!CC17, 'Rates OR'!CR17, 'Rates OR'!DB17, 'Rates OR'!DL17)</f>
        <v>0.10035720424404952</v>
      </c>
      <c r="AN6" s="7">
        <f>MEDIAN('Rates WA'!AF17, 'Rates WA'!AK17, 'Rates WA'!AZ17, 'Rates WA'!BT17, 'Rates WA'!BY17, 'Rates WA'!CP17, 'Rates WA'!DA17, 'Rates OR'!AA17, 'Rates OR'!AX17, 'Rates OR'!BZ17, 'Rates OR'!CO17, 'Rates OR'!CY17, 'Rates OR'!DI17)</f>
        <v>2135.7600000000002</v>
      </c>
      <c r="AO6" s="7">
        <f>MEDIAN('Rates WA'!AG17, 'Rates WA'!AL17, 'Rates WA'!BA17, 'Rates WA'!BU17, 'Rates WA'!BZ17, 'Rates WA'!CQ17, 'Rates WA'!DB17, 'Rates OR'!AB17, 'Rates OR'!AY17, 'Rates OR'!CA17, 'Rates OR'!CP17, 'Rates OR'!CZ17, 'Rates OR'!DJ17)</f>
        <v>1959.03</v>
      </c>
      <c r="AP6" s="7">
        <f>MEDIAN('Rates WA'!AH17, 'Rates WA'!AM17, 'Rates WA'!BB17, 'Rates WA'!BV17, 'Rates WA'!CA17, 'Rates WA'!CS17, 'Rates WA'!DC17, 'Rates OR'!AC17, 'Rates OR'!BA17, 'Rates OR'!CB17, 'Rates OR'!CQ17, 'Rates OR'!DA17, 'Rates OR'!DK17)</f>
        <v>125</v>
      </c>
      <c r="AQ6" s="111">
        <f>MEDIAN('Rates WA'!AI17, 'Rates WA'!AN17, 'Rates WA'!BC17, 'Rates WA'!BW17, 'Rates WA'!CB17, 'Rates WA'!CT17, 'Rates WA'!DD17, 'Rates OR'!AD17, 'Rates OR'!BB17, 'Rates OR'!CC17, 'Rates OR'!CR17, 'Rates OR'!DB17, 'Rates OR'!DL17)</f>
        <v>7.1608796628150256E-2</v>
      </c>
    </row>
    <row r="7" spans="1:44" x14ac:dyDescent="0.25">
      <c r="A7" s="168" t="s">
        <v>4</v>
      </c>
      <c r="B7" s="5">
        <v>1723.03</v>
      </c>
      <c r="C7" s="6">
        <v>1465.42</v>
      </c>
      <c r="D7" s="6">
        <v>257.61</v>
      </c>
      <c r="E7" s="19">
        <f t="shared" si="0"/>
        <v>0.14950987504570437</v>
      </c>
      <c r="F7" s="166">
        <f>AVERAGE('Rates WA'!V18, 'Rates WA'!AA18, 'Rates WA'!AP18, 'Rates WA'!BO18, 'Rates WA'!CD18, 'Rates WA'!CV18, 'Rates OR'!V18, 'Rates OR'!AF18, 'Rates OR'!BP18, 'Rates OR'!CE18, 'Rates OR'!CJ18, 'Rates OR'!CT18, 'Rates OR'!DD18)</f>
        <v>1665.6646153846154</v>
      </c>
      <c r="G7" s="104">
        <f>AVERAGE('Rates WA'!W18, 'Rates WA'!AB18, 'Rates WA'!AQ18, 'Rates WA'!BP18, 'Rates WA'!CE18, 'Rates WA'!CW18, 'Rates OR'!W18, 'Rates OR'!AG18, 'Rates OR'!BQ18, 'Rates OR'!CF18, 'Rates OR'!CK18, 'Rates OR'!CU18, 'Rates OR'!DE18)</f>
        <v>1556.1984615384611</v>
      </c>
      <c r="H7" s="104">
        <f>AVERAGE('Rates WA'!X18, 'Rates WA'!AC18, 'Rates WA'!AR18, 'Rates WA'!BQ18, 'Rates WA'!CG18, 'Rates WA'!CX18, 'Rates OR'!X18, 'Rates OR'!AI18, 'Rates OR'!BR18, 'Rates OR'!CG18, 'Rates OR'!CL18, 'Rates OR'!CV18, 'Rates OR'!DF18)</f>
        <v>115.14538461538466</v>
      </c>
      <c r="I7" s="105">
        <f>AVERAGE('Rates WA'!Y18, 'Rates WA'!AD18, 'Rates WA'!AS18, 'Rates WA'!BR18, 'Rates WA'!CH18, 'Rates WA'!CY18, 'Rates OR'!Y18, 'Rates OR'!AJ18, 'Rates OR'!BS18, 'Rates OR'!CH18, 'Rates OR'!CM18, 'Rates OR'!CW18, 'Rates OR'!DG18)</f>
        <v>6.6033884232126028E-2</v>
      </c>
      <c r="J7" s="104">
        <f>MEDIAN('Rates WA'!V18, 'Rates WA'!AA18, 'Rates WA'!AP18, 'Rates WA'!BO18, 'Rates WA'!CD18, 'Rates WA'!CV18, 'Rates OR'!V18, 'Rates OR'!AF18, 'Rates OR'!BP18, 'Rates OR'!CE18, 'Rates OR'!CJ18, 'Rates OR'!CT18, 'Rates OR'!DD18)</f>
        <v>1790</v>
      </c>
      <c r="K7" s="7">
        <f>MEDIAN('Rates WA'!W18, 'Rates WA'!AB18, 'Rates WA'!AQ18, 'Rates WA'!BP18, 'Rates WA'!CE18, 'Rates OR'!W18, 'Rates OR'!AG18, 'Rates OR'!BQ18, 'Rates OR'!CF18, 'Rates OR'!CK18, 'Rates OR'!CU18, 'Rates OR'!DE18)</f>
        <v>1698.4949999999999</v>
      </c>
      <c r="L7" s="7">
        <f>MEDIAN('Rates WA'!X18, 'Rates WA'!AC18, 'Rates WA'!AR18, 'Rates WA'!BQ18, 'Rates WA'!CG18, 'Rates WA'!CX18, 'Rates OR'!X18, 'Rates OR'!AI18, 'Rates OR'!BR18, 'Rates OR'!CG18, 'Rates OR'!CL18, 'Rates OR'!CV18, 'Rates OR'!DF18)</f>
        <v>102.72</v>
      </c>
      <c r="M7" s="111">
        <f>MEDIAN('Rates WA'!Y18, 'Rates WA'!AD18, 'Rates WA'!AS18, 'Rates WA'!BR18, 'Rates WA'!CH18, 'Rates WA'!CY18, 'Rates OR'!Y18, 'Rates OR'!AJ18, 'Rates OR'!BS18, 'Rates OR'!CH18, 'Rates OR'!CM18, 'Rates OR'!CW18, 'Rates OR'!DG18)</f>
        <v>5.1056374530903358E-2</v>
      </c>
      <c r="N7" s="341"/>
      <c r="O7" s="5">
        <v>1366.28</v>
      </c>
      <c r="P7" s="6">
        <v>1208.8499999999999</v>
      </c>
      <c r="Q7" s="6">
        <f>SUM(O7-P7)</f>
        <v>157.43000000000006</v>
      </c>
      <c r="R7" s="19">
        <f t="shared" si="1"/>
        <v>0.11522528325087103</v>
      </c>
      <c r="S7" s="5">
        <v>1070.93</v>
      </c>
      <c r="T7" s="6">
        <v>893.2</v>
      </c>
      <c r="U7" s="6">
        <f>SUM(S7-T7)</f>
        <v>177.73000000000002</v>
      </c>
      <c r="V7" s="111">
        <f t="shared" si="2"/>
        <v>0.16595855938296622</v>
      </c>
      <c r="W7" s="7">
        <f>AVERAGE('Rates WA'!AU18, 'Rates WA'!BE18, 'Rates WA'!BJ18, 'Rates WA'!CJ18, 'Rates OR'!AL18, 'Rates OR'!AR18, 'Rates OR'!BD18, 'Rates OR'!BJ18, 'Rates OR'!BU18)</f>
        <v>1189.8055555555557</v>
      </c>
      <c r="X7" s="7">
        <f>AVERAGE('Rates WA'!AV18, 'Rates WA'!BF18, 'Rates WA'!BK18, 'Rates WA'!CK18, 'Rates OR'!AM18, 'Rates OR'!AS18, 'Rates OR'!BE18, 'Rates OR'!BK18, 'Rates OR'!BV18)</f>
        <v>1138.4533333333331</v>
      </c>
      <c r="Y7" s="7">
        <f>AVERAGE('Rates WA'!AW18, 'Rates WA'!BG18, 'Rates WA'!BL18, 'Rates WA'!CM18, 'Rates OR'!AO18, 'Rates OR'!AU18, 'Rates OR'!BG18, 'Rates OR'!BM18, 'Rates OR'!BW18)</f>
        <v>74.842222222222219</v>
      </c>
      <c r="Z7" s="111">
        <f>AVERAGE('Rates WA'!AX18, 'Rates WA'!BH18, 'Rates WA'!BM18, 'Rates WA'!CN18, 'Rates OR'!AP18, 'Rates OR'!AV18, 'Rates OR'!BH18, 'Rates OR'!BN18, 'Rates OR'!BX18,)</f>
        <v>5.5076452096719075E-2</v>
      </c>
      <c r="AA7" s="7">
        <f>MEDIAN('Rates WA'!AU18, 'Rates WA'!BE18, 'Rates WA'!BJ18, 'Rates WA'!CJ18, 'Rates OR'!AL18, 'Rates OR'!AR18, 'Rates OR'!BD18, 'Rates OR'!BJ18, 'Rates OR'!BU18)</f>
        <v>1179.08</v>
      </c>
      <c r="AB7" s="7">
        <f>MEDIAN('Rates WA'!AV18, 'Rates WA'!BF18, 'Rates WA'!BK18, 'Rates WA'!CK18, 'Rates OR'!AM18, 'Rates OR'!AS18, 'Rates OR'!BE18, 'Rates OR'!BK18, 'Rates OR'!BV18)</f>
        <v>1155.1000000000001</v>
      </c>
      <c r="AC7" s="7">
        <f>MEDIAN('Rates WA'!AW18, 'Rates WA'!BG18, 'Rates WA'!BL18, 'Rates WA'!CM18, 'Rates OR'!AO18, 'Rates OR'!AU18, 'Rates OR'!BG18, 'Rates OR'!BM18, 'Rates OR'!BW18)</f>
        <v>98.75</v>
      </c>
      <c r="AD7" s="111">
        <f>MEDIAN('Rates WA'!AX18, 'Rates WA'!BH18, 'Rates WA'!BM18, 'Rates OR'!AP18, 'Rates OR'!AV18, 'Rates OR'!BH18, 'Rates OR'!BN18, 'Rates OR'!BX18)</f>
        <v>7.4999103334193282E-2</v>
      </c>
      <c r="AE7" s="341"/>
      <c r="AF7" s="5">
        <v>1553.26</v>
      </c>
      <c r="AG7" s="6">
        <v>1230.07</v>
      </c>
      <c r="AH7" s="6">
        <v>323.19</v>
      </c>
      <c r="AI7" s="111">
        <f t="shared" si="3"/>
        <v>0.20807205490387959</v>
      </c>
      <c r="AJ7" s="7">
        <f>AVERAGE('Rates WA'!AF18, 'Rates WA'!AK18, 'Rates WA'!AZ18, 'Rates WA'!BT18, 'Rates WA'!BY18, 'Rates WA'!CP18, 'Rates WA'!DA18, 'Rates OR'!AA18, 'Rates OR'!AX18, 'Rates OR'!BZ18, 'Rates OR'!CO18, 'Rates OR'!CY18, 'Rates OR'!DI18)</f>
        <v>1478.886923076923</v>
      </c>
      <c r="AK7" s="7">
        <f>AVERAGE('Rates WA'!AG18, 'Rates WA'!AL18, 'Rates WA'!BA18, 'Rates WA'!BU18, 'Rates WA'!BZ18, 'Rates WA'!CQ18, 'Rates WA'!DB18, 'Rates OR'!AB18, 'Rates OR'!AY18, 'Rates OR'!CA18, 'Rates OR'!CP18, 'Rates OR'!CZ18, 'Rates OR'!DJ18)</f>
        <v>1369.8607692307694</v>
      </c>
      <c r="AL7" s="7">
        <f>AVERAGE('Rates WA'!AH18, 'Rates WA'!AM18, 'Rates WA'!BB18, 'Rates WA'!BV18, 'Rates WA'!CA18, 'Rates WA'!CS18, 'Rates WA'!DC18, 'Rates OR'!AC18, 'Rates OR'!BA18, 'Rates OR'!CB18, 'Rates OR'!CQ18, 'Rates OR'!DA18, 'Rates OR'!DK18)</f>
        <v>113.95461538461541</v>
      </c>
      <c r="AM7" s="111">
        <f>AVERAGE('Rates WA'!AI18, 'Rates WA'!AN18, 'Rates WA'!BC18, 'Rates WA'!BW18, 'Rates WA'!CB18, 'Rates WA'!CT18, 'Rates WA'!DD18, 'Rates OR'!AD18, 'Rates OR'!BB18, 'Rates OR'!CC18, 'Rates OR'!CR18, 'Rates OR'!DB18, 'Rates OR'!DL18)</f>
        <v>7.3227759480409951E-2</v>
      </c>
      <c r="AN7" s="7">
        <f>MEDIAN('Rates WA'!AF18, 'Rates WA'!AK18, 'Rates WA'!AZ18, 'Rates WA'!BT18, 'Rates WA'!BY18, 'Rates WA'!CP18, 'Rates WA'!DA18, 'Rates OR'!AA18, 'Rates OR'!AX18, 'Rates OR'!BZ18, 'Rates OR'!CO18, 'Rates OR'!CY18, 'Rates OR'!DI18)</f>
        <v>1528.21</v>
      </c>
      <c r="AO7" s="7">
        <f>MEDIAN('Rates WA'!AG18, 'Rates WA'!AL18, 'Rates WA'!BA18, 'Rates WA'!BU18, 'Rates WA'!BZ18, 'Rates WA'!CQ18, 'Rates WA'!DB18, 'Rates OR'!AB18, 'Rates OR'!AY18, 'Rates OR'!CA18, 'Rates OR'!CP18, 'Rates OR'!CZ18, 'Rates OR'!DJ18)</f>
        <v>1409.09</v>
      </c>
      <c r="AP7" s="7">
        <f>MEDIAN('Rates WA'!AH18, 'Rates WA'!AM18, 'Rates WA'!BB18, 'Rates WA'!BV18, 'Rates WA'!CA18, 'Rates WA'!CS18, 'Rates WA'!DC18, 'Rates OR'!AC18, 'Rates OR'!BA18, 'Rates OR'!CB18, 'Rates OR'!CQ18, 'Rates OR'!DA18, 'Rates OR'!DK18)</f>
        <v>99.899999999999864</v>
      </c>
      <c r="AQ7" s="111">
        <f>MEDIAN('Rates WA'!AI18, 'Rates WA'!AN18, 'Rates WA'!BC18, 'Rates WA'!BW18, 'Rates WA'!CB18, 'Rates WA'!CT18, 'Rates WA'!DD18, 'Rates OR'!AD18, 'Rates OR'!BB18, 'Rates OR'!CC18, 'Rates OR'!CR18, 'Rates OR'!DB18, 'Rates OR'!DL18)</f>
        <v>6.5436033005935049E-2</v>
      </c>
    </row>
    <row r="8" spans="1:44" x14ac:dyDescent="0.25">
      <c r="A8" s="168" t="s">
        <v>5</v>
      </c>
      <c r="B8" s="5">
        <v>1723.03</v>
      </c>
      <c r="C8" s="6">
        <v>1465.42</v>
      </c>
      <c r="D8" s="6">
        <v>257.61</v>
      </c>
      <c r="E8" s="19">
        <f t="shared" si="0"/>
        <v>0.14950987504570437</v>
      </c>
      <c r="F8" s="166">
        <f>AVERAGE('Rates WA'!V19, 'Rates WA'!AA19, 'Rates WA'!AP19, 'Rates WA'!BO19, 'Rates WA'!CD19, 'Rates WA'!CV19, 'Rates OR'!V19, 'Rates OR'!AF19, 'Rates OR'!BP19, 'Rates OR'!CE19, 'Rates OR'!CJ19, 'Rates OR'!CT19, 'Rates OR'!DD19)</f>
        <v>1999.0123846153847</v>
      </c>
      <c r="G8" s="104">
        <f>AVERAGE('Rates WA'!W19, 'Rates WA'!AB19, 'Rates WA'!AQ19, 'Rates WA'!BP19, 'Rates WA'!CE19, 'Rates WA'!CW19, 'Rates OR'!W19, 'Rates OR'!AG19, 'Rates OR'!BQ19, 'Rates OR'!CF19, 'Rates OR'!CK19, 'Rates OR'!CU19, 'Rates OR'!DE19)</f>
        <v>1864.8799999999999</v>
      </c>
      <c r="H8" s="104">
        <f>AVERAGE('Rates WA'!X19, 'Rates WA'!AC19, 'Rates WA'!AR19, 'Rates WA'!BQ19, 'Rates WA'!CG19, 'Rates WA'!CX19, 'Rates OR'!X19, 'Rates OR'!AI19, 'Rates OR'!BR19, 'Rates OR'!CG19, 'Rates OR'!CL19, 'Rates OR'!CV19, 'Rates OR'!DF19)</f>
        <v>139.81161538461541</v>
      </c>
      <c r="I8" s="105">
        <f>AVERAGE('Rates WA'!Y19, 'Rates WA'!AD19, 'Rates WA'!AS19, 'Rates WA'!BR19, 'Rates WA'!CH19, 'Rates WA'!CY19, 'Rates OR'!Y19, 'Rates OR'!AJ19, 'Rates OR'!BS19, 'Rates OR'!CH19, 'Rates OR'!CM19, 'Rates OR'!CW19, 'Rates OR'!DG19)</f>
        <v>6.4915508776434344E-2</v>
      </c>
      <c r="J8" s="104">
        <f>MEDIAN('Rates WA'!V19, 'Rates WA'!AA19, 'Rates WA'!AP19, 'Rates WA'!BO19, 'Rates WA'!CD19, 'Rates WA'!CV19, 'Rates OR'!V19, 'Rates OR'!AF19, 'Rates OR'!BP19, 'Rates OR'!CE19, 'Rates OR'!CJ19, 'Rates OR'!CT19, 'Rates OR'!DD19)</f>
        <v>1980.71</v>
      </c>
      <c r="K8" s="7">
        <f>MEDIAN('Rates WA'!W19, 'Rates WA'!AB19, 'Rates WA'!AQ19, 'Rates WA'!BP19, 'Rates WA'!CE19, 'Rates OR'!W19, 'Rates OR'!AG19, 'Rates OR'!BQ19, 'Rates OR'!CF19, 'Rates OR'!CK19, 'Rates OR'!CU19, 'Rates OR'!DE19)</f>
        <v>1916.19</v>
      </c>
      <c r="L8" s="7">
        <f>MEDIAN('Rates WA'!X19, 'Rates WA'!AC19, 'Rates WA'!AR19, 'Rates WA'!BQ19, 'Rates WA'!CG19, 'Rates WA'!CX19, 'Rates OR'!X19, 'Rates OR'!AI19, 'Rates OR'!BR19, 'Rates OR'!CG19, 'Rates OR'!CL19, 'Rates OR'!CV19, 'Rates OR'!DF19)</f>
        <v>102.72</v>
      </c>
      <c r="M8" s="111">
        <f>MEDIAN('Rates WA'!Y19, 'Rates WA'!AD19, 'Rates WA'!AS19, 'Rates WA'!BR19, 'Rates WA'!CH19, 'Rates WA'!CY19, 'Rates OR'!Y19, 'Rates OR'!AJ19, 'Rates OR'!BS19, 'Rates OR'!CH19, 'Rates OR'!CM19, 'Rates OR'!CW19, 'Rates OR'!DG19)</f>
        <v>5.1056374530903358E-2</v>
      </c>
      <c r="N8" s="342"/>
      <c r="O8" s="5">
        <v>1366.28</v>
      </c>
      <c r="P8" s="6">
        <v>1208.8499999999999</v>
      </c>
      <c r="Q8" s="6">
        <f>SUM(O8-P8)</f>
        <v>157.43000000000006</v>
      </c>
      <c r="R8" s="19">
        <f t="shared" si="1"/>
        <v>0.11522528325087103</v>
      </c>
      <c r="S8" s="5">
        <v>1070.93</v>
      </c>
      <c r="T8" s="6">
        <v>893.2</v>
      </c>
      <c r="U8" s="6">
        <f>SUM(S8-T8)</f>
        <v>177.73000000000002</v>
      </c>
      <c r="V8" s="111">
        <f t="shared" si="2"/>
        <v>0.16595855938296622</v>
      </c>
      <c r="W8" s="7">
        <f>AVERAGE('Rates WA'!AU19, 'Rates WA'!BE19, 'Rates WA'!BJ19, 'Rates WA'!CJ19, 'Rates OR'!AL19, 'Rates OR'!AR19, 'Rates OR'!BD19, 'Rates OR'!BJ19, 'Rates OR'!BU19)</f>
        <v>1407.6233333333334</v>
      </c>
      <c r="X8" s="7">
        <f>AVERAGE('Rates WA'!AV19, 'Rates WA'!BF19, 'Rates WA'!BK19, 'Rates WA'!CK19, 'Rates OR'!AM19, 'Rates OR'!AS19, 'Rates OR'!BE19, 'Rates OR'!BK19, 'Rates OR'!BV19)</f>
        <v>1352.2955555555554</v>
      </c>
      <c r="Y8" s="7">
        <f>AVERAGE('Rates WA'!AW19, 'Rates WA'!BG19, 'Rates WA'!BL19, 'Rates WA'!CM19, 'Rates OR'!AO19, 'Rates OR'!AU19, 'Rates OR'!BG19, 'Rates OR'!BM19, 'Rates OR'!BW19)</f>
        <v>78.817777777777778</v>
      </c>
      <c r="Z8" s="111">
        <f>AVERAGE('Rates WA'!AX19, 'Rates WA'!BH19, 'Rates WA'!BM19, 'Rates WA'!CN19, 'Rates OR'!AP19, 'Rates OR'!AV19, 'Rates OR'!BH19, 'Rates OR'!BN19, 'Rates OR'!BX19,)</f>
        <v>5.5070467286056066E-2</v>
      </c>
      <c r="AA8" s="7">
        <f>MEDIAN('Rates WA'!AU19, 'Rates WA'!BE19, 'Rates WA'!BJ19, 'Rates WA'!CJ19, 'Rates OR'!AL19, 'Rates OR'!AR19, 'Rates OR'!BD19, 'Rates OR'!BJ19, 'Rates OR'!BU19)</f>
        <v>1273.76</v>
      </c>
      <c r="AB8" s="7">
        <f>MEDIAN('Rates WA'!AV19, 'Rates WA'!BF19, 'Rates WA'!BK19, 'Rates WA'!CK19, 'Rates OR'!AM19, 'Rates OR'!AS19, 'Rates OR'!BE19, 'Rates OR'!BK19, 'Rates OR'!BV19)</f>
        <v>1173.76</v>
      </c>
      <c r="AC8" s="7">
        <f>MEDIAN('Rates WA'!AW19, 'Rates WA'!BG19, 'Rates WA'!BL19, 'Rates WA'!CM19, 'Rates OR'!AO19, 'Rates OR'!AU19, 'Rates OR'!BG19, 'Rates OR'!BM19, 'Rates OR'!BW19)</f>
        <v>98.75</v>
      </c>
      <c r="AD8" s="111">
        <f>MEDIAN('Rates WA'!AX19, 'Rates WA'!BH19, 'Rates WA'!BM19, 'Rates OR'!AP19, 'Rates OR'!AV19, 'Rates OR'!BH19, 'Rates OR'!BN19, 'Rates OR'!BX19)</f>
        <v>7.5000328224873805E-2</v>
      </c>
      <c r="AE8" s="342"/>
      <c r="AF8" s="5">
        <v>1553.26</v>
      </c>
      <c r="AG8" s="6">
        <v>1230.07</v>
      </c>
      <c r="AH8" s="6">
        <v>323.19</v>
      </c>
      <c r="AI8" s="111">
        <f t="shared" si="3"/>
        <v>0.20807205490387959</v>
      </c>
      <c r="AJ8" s="7">
        <f>AVERAGE('Rates WA'!AF19, 'Rates WA'!AK19, 'Rates WA'!AZ19, 'Rates WA'!BT19, 'Rates WA'!BY19, 'Rates WA'!CP19, 'Rates WA'!DA19, 'Rates OR'!AA19, 'Rates OR'!AX19, 'Rates OR'!BZ19, 'Rates OR'!CO19, 'Rates OR'!CY19, 'Rates OR'!DI19)</f>
        <v>1839.716923076923</v>
      </c>
      <c r="AK8" s="7">
        <f>AVERAGE('Rates WA'!AG19, 'Rates WA'!AL19, 'Rates WA'!BA19, 'Rates WA'!BU19, 'Rates WA'!BZ19, 'Rates WA'!CQ19, 'Rates WA'!DB19, 'Rates OR'!AB19, 'Rates OR'!AY19, 'Rates OR'!CA19, 'Rates OR'!CP19, 'Rates OR'!CZ19, 'Rates OR'!DJ19)</f>
        <v>1694.2292307692308</v>
      </c>
      <c r="AL8" s="7">
        <f>AVERAGE('Rates WA'!AH19, 'Rates WA'!AM19, 'Rates WA'!BB19, 'Rates WA'!BV19, 'Rates WA'!CA19, 'Rates WA'!CS19, 'Rates WA'!DC19, 'Rates OR'!AC19, 'Rates OR'!BA19, 'Rates OR'!CB19, 'Rates OR'!CQ19, 'Rates OR'!DA19, 'Rates OR'!DK19)</f>
        <v>150.41615384615386</v>
      </c>
      <c r="AM8" s="111">
        <f>AVERAGE('Rates WA'!AI19, 'Rates WA'!AN19, 'Rates WA'!BC19, 'Rates WA'!BW19, 'Rates WA'!CB19, 'Rates WA'!CT19, 'Rates WA'!DD19, 'Rates OR'!AD19, 'Rates OR'!BB19, 'Rates OR'!CC19, 'Rates OR'!CR19, 'Rates OR'!DB19, 'Rates OR'!DL19)</f>
        <v>7.545081323613384E-2</v>
      </c>
      <c r="AN8" s="7">
        <f>MEDIAN('Rates WA'!AF19, 'Rates WA'!AK19, 'Rates WA'!AZ19, 'Rates WA'!BT19, 'Rates WA'!BY19, 'Rates WA'!CP19, 'Rates WA'!DA19, 'Rates OR'!AA19, 'Rates OR'!AX19, 'Rates OR'!BZ19, 'Rates OR'!CO19, 'Rates OR'!CY19, 'Rates OR'!DI19)</f>
        <v>1528.21</v>
      </c>
      <c r="AO8" s="7">
        <f>MEDIAN('Rates WA'!AG19, 'Rates WA'!AL19, 'Rates WA'!BA19, 'Rates WA'!BU19, 'Rates WA'!BZ19, 'Rates WA'!CQ19, 'Rates WA'!DB19, 'Rates OR'!AB19, 'Rates OR'!AY19, 'Rates OR'!CA19, 'Rates OR'!CP19, 'Rates OR'!CZ19, 'Rates OR'!DJ19)</f>
        <v>1428.21</v>
      </c>
      <c r="AP8" s="7">
        <f>MEDIAN('Rates WA'!AH19, 'Rates WA'!AM19, 'Rates WA'!BB19, 'Rates WA'!BV19, 'Rates WA'!CA19, 'Rates WA'!CS19, 'Rates WA'!DC19, 'Rates OR'!AC19, 'Rates OR'!BA19, 'Rates OR'!CB19, 'Rates OR'!CQ19, 'Rates OR'!DA19, 'Rates OR'!DK19)</f>
        <v>119.48000000000002</v>
      </c>
      <c r="AQ8" s="111">
        <f>MEDIAN('Rates WA'!AI19, 'Rates WA'!AN19, 'Rates WA'!BC19, 'Rates WA'!BW19, 'Rates WA'!CB19, 'Rates WA'!CT19, 'Rates WA'!DD19, 'Rates OR'!AD19, 'Rates OR'!BB19, 'Rates OR'!CC19, 'Rates OR'!CR19, 'Rates OR'!DB19, 'Rates OR'!DL19)</f>
        <v>6.5436033005935049E-2</v>
      </c>
    </row>
    <row r="9" spans="1:44" ht="15.75" thickBot="1" x14ac:dyDescent="0.3">
      <c r="A9" s="60"/>
      <c r="B9" s="327" t="s">
        <v>73</v>
      </c>
      <c r="C9" s="328"/>
      <c r="D9" s="328"/>
      <c r="E9" s="329"/>
      <c r="F9" s="327"/>
      <c r="G9" s="328"/>
      <c r="H9" s="328"/>
      <c r="I9" s="329"/>
      <c r="J9" s="327"/>
      <c r="K9" s="328"/>
      <c r="L9" s="328"/>
      <c r="M9" s="329"/>
      <c r="N9" s="339"/>
      <c r="O9" s="327" t="s">
        <v>73</v>
      </c>
      <c r="P9" s="328"/>
      <c r="Q9" s="328"/>
      <c r="R9" s="329"/>
      <c r="S9" s="327" t="s">
        <v>73</v>
      </c>
      <c r="T9" s="328"/>
      <c r="U9" s="328"/>
      <c r="V9" s="329"/>
      <c r="W9" s="327"/>
      <c r="X9" s="328"/>
      <c r="Y9" s="328"/>
      <c r="Z9" s="329"/>
      <c r="AA9" s="327"/>
      <c r="AB9" s="328"/>
      <c r="AC9" s="328"/>
      <c r="AD9" s="329"/>
      <c r="AE9" s="339"/>
      <c r="AF9" s="327" t="s">
        <v>73</v>
      </c>
      <c r="AG9" s="328"/>
      <c r="AH9" s="328"/>
      <c r="AI9" s="329"/>
      <c r="AJ9" s="327"/>
      <c r="AK9" s="328"/>
      <c r="AL9" s="328"/>
      <c r="AM9" s="329"/>
      <c r="AN9" s="327"/>
      <c r="AO9" s="328"/>
      <c r="AP9" s="328"/>
      <c r="AQ9" s="329"/>
    </row>
    <row r="10" spans="1:44" x14ac:dyDescent="0.25">
      <c r="A10" s="8"/>
      <c r="B10" s="323"/>
      <c r="C10" s="323"/>
      <c r="D10" s="323"/>
      <c r="E10" s="323"/>
      <c r="F10" s="323"/>
      <c r="G10" s="323"/>
      <c r="H10" s="323"/>
      <c r="I10" s="323"/>
      <c r="J10" s="323"/>
      <c r="K10" s="323"/>
      <c r="L10" s="323"/>
      <c r="M10" s="323"/>
      <c r="N10" s="136"/>
      <c r="O10" s="323"/>
      <c r="P10" s="323"/>
      <c r="Q10" s="323"/>
      <c r="R10" s="323"/>
      <c r="S10" s="323"/>
      <c r="T10" s="323"/>
      <c r="U10" s="323"/>
      <c r="V10" s="323"/>
      <c r="W10" s="323"/>
      <c r="X10" s="323"/>
      <c r="Y10" s="323"/>
      <c r="Z10" s="323"/>
      <c r="AA10" s="323"/>
      <c r="AB10" s="323"/>
      <c r="AC10" s="323"/>
      <c r="AD10" s="323"/>
      <c r="AE10" s="136"/>
      <c r="AF10" s="323"/>
      <c r="AG10" s="323"/>
      <c r="AH10" s="323"/>
      <c r="AI10" s="323"/>
      <c r="AJ10" s="323"/>
      <c r="AK10" s="323"/>
      <c r="AL10" s="323"/>
      <c r="AM10" s="323"/>
      <c r="AN10" s="323"/>
      <c r="AO10" s="323"/>
      <c r="AP10" s="323"/>
      <c r="AQ10" s="323"/>
      <c r="AR10" s="134"/>
    </row>
    <row r="11" spans="1:44" x14ac:dyDescent="0.25">
      <c r="A11" s="8"/>
      <c r="B11" s="330"/>
      <c r="C11" s="330"/>
      <c r="D11" s="330"/>
      <c r="E11" s="330"/>
      <c r="F11" s="330"/>
      <c r="G11" s="330"/>
      <c r="H11" s="330"/>
      <c r="I11" s="330"/>
      <c r="J11" s="330"/>
      <c r="K11" s="330"/>
      <c r="L11" s="330"/>
      <c r="M11" s="330"/>
      <c r="N11" s="135"/>
      <c r="O11" s="330"/>
      <c r="P11" s="330"/>
      <c r="Q11" s="330"/>
      <c r="R11" s="330"/>
      <c r="S11" s="330"/>
      <c r="T11" s="330"/>
      <c r="U11" s="330"/>
      <c r="V11" s="330"/>
      <c r="W11" s="330"/>
      <c r="X11" s="330"/>
      <c r="Y11" s="330"/>
      <c r="Z11" s="330"/>
      <c r="AA11" s="330"/>
      <c r="AB11" s="330"/>
      <c r="AC11" s="330"/>
      <c r="AD11" s="330"/>
      <c r="AE11" s="135"/>
      <c r="AF11" s="330"/>
      <c r="AG11" s="330"/>
      <c r="AH11" s="330"/>
      <c r="AI11" s="330"/>
      <c r="AJ11" s="330"/>
      <c r="AK11" s="330"/>
      <c r="AL11" s="330"/>
      <c r="AM11" s="330"/>
      <c r="AN11" s="330"/>
      <c r="AO11" s="330"/>
      <c r="AP11" s="330"/>
      <c r="AQ11" s="330"/>
      <c r="AR11" s="134"/>
    </row>
    <row r="13" spans="1:44" x14ac:dyDescent="0.25">
      <c r="Y13" s="331" t="s">
        <v>200</v>
      </c>
      <c r="Z13" s="331"/>
      <c r="AA13" s="331"/>
      <c r="AB13" s="331"/>
      <c r="AC13" s="331"/>
      <c r="AD13" s="331"/>
    </row>
  </sheetData>
  <sheetProtection sheet="1" objects="1" scenarios="1"/>
  <mergeCells count="42">
    <mergeCell ref="S11:V11"/>
    <mergeCell ref="AF1:AI1"/>
    <mergeCell ref="AF9:AI9"/>
    <mergeCell ref="AF10:AI10"/>
    <mergeCell ref="AF11:AI11"/>
    <mergeCell ref="B11:E11"/>
    <mergeCell ref="O1:R1"/>
    <mergeCell ref="O9:R9"/>
    <mergeCell ref="O10:R10"/>
    <mergeCell ref="O11:R11"/>
    <mergeCell ref="Y13:AD13"/>
    <mergeCell ref="W11:Z11"/>
    <mergeCell ref="AA11:AD11"/>
    <mergeCell ref="AJ1:AM1"/>
    <mergeCell ref="AN1:AQ1"/>
    <mergeCell ref="AJ9:AM9"/>
    <mergeCell ref="AN9:AQ9"/>
    <mergeCell ref="AJ10:AM10"/>
    <mergeCell ref="AN10:AQ10"/>
    <mergeCell ref="AJ11:AM11"/>
    <mergeCell ref="AN11:AQ11"/>
    <mergeCell ref="W1:Z1"/>
    <mergeCell ref="AA1:AD1"/>
    <mergeCell ref="W9:Z9"/>
    <mergeCell ref="AA9:AD9"/>
    <mergeCell ref="W10:Z10"/>
    <mergeCell ref="F11:I11"/>
    <mergeCell ref="J1:M1"/>
    <mergeCell ref="J9:M9"/>
    <mergeCell ref="J10:M10"/>
    <mergeCell ref="J11:M11"/>
    <mergeCell ref="A1:A2"/>
    <mergeCell ref="AA10:AD10"/>
    <mergeCell ref="F1:I1"/>
    <mergeCell ref="F9:I9"/>
    <mergeCell ref="F10:I10"/>
    <mergeCell ref="B1:E1"/>
    <mergeCell ref="B9:E9"/>
    <mergeCell ref="B10:E10"/>
    <mergeCell ref="S1:V1"/>
    <mergeCell ref="S9:V9"/>
    <mergeCell ref="S10:V10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DBC1D5-A28C-41B0-B41D-DF57D546FF81}">
  <dimension ref="A1:K29"/>
  <sheetViews>
    <sheetView workbookViewId="0">
      <selection activeCell="E34" sqref="E34"/>
    </sheetView>
  </sheetViews>
  <sheetFormatPr defaultRowHeight="15" x14ac:dyDescent="0.25"/>
  <cols>
    <col min="1" max="1" width="18.5703125" bestFit="1" customWidth="1"/>
    <col min="2" max="2" width="30.7109375" bestFit="1" customWidth="1"/>
    <col min="3" max="3" width="30.7109375" customWidth="1"/>
    <col min="4" max="4" width="19.85546875" bestFit="1" customWidth="1"/>
    <col min="5" max="5" width="23" bestFit="1" customWidth="1"/>
    <col min="7" max="7" width="18.5703125" bestFit="1" customWidth="1"/>
    <col min="8" max="8" width="35.28515625" bestFit="1" customWidth="1"/>
    <col min="9" max="9" width="35.28515625" customWidth="1"/>
    <col min="10" max="10" width="20.140625" bestFit="1" customWidth="1"/>
    <col min="11" max="11" width="26.140625" bestFit="1" customWidth="1"/>
  </cols>
  <sheetData>
    <row r="1" spans="1:11" x14ac:dyDescent="0.25">
      <c r="A1" s="137" t="s">
        <v>156</v>
      </c>
      <c r="B1" s="137" t="s">
        <v>181</v>
      </c>
      <c r="C1" s="137" t="s">
        <v>185</v>
      </c>
      <c r="D1" s="137" t="s">
        <v>188</v>
      </c>
      <c r="E1" s="137" t="s">
        <v>187</v>
      </c>
      <c r="F1" s="138"/>
      <c r="G1" s="137" t="s">
        <v>156</v>
      </c>
      <c r="H1" s="137" t="s">
        <v>182</v>
      </c>
      <c r="I1" s="137" t="s">
        <v>186</v>
      </c>
      <c r="J1" s="137" t="s">
        <v>169</v>
      </c>
      <c r="K1" s="137" t="s">
        <v>189</v>
      </c>
    </row>
    <row r="2" spans="1:11" x14ac:dyDescent="0.25">
      <c r="A2" s="153" t="s">
        <v>157</v>
      </c>
      <c r="B2" s="154">
        <v>0</v>
      </c>
      <c r="C2" s="154">
        <v>0</v>
      </c>
      <c r="D2" s="154">
        <v>15</v>
      </c>
      <c r="E2" s="155">
        <v>15</v>
      </c>
      <c r="F2" s="107"/>
      <c r="G2" s="153" t="s">
        <v>157</v>
      </c>
      <c r="H2" s="154">
        <v>100</v>
      </c>
      <c r="I2" s="154">
        <v>300</v>
      </c>
      <c r="J2" s="154">
        <v>15</v>
      </c>
      <c r="K2" s="155">
        <v>15</v>
      </c>
    </row>
    <row r="3" spans="1:11" x14ac:dyDescent="0.25">
      <c r="A3" s="156" t="s">
        <v>157</v>
      </c>
      <c r="B3" s="106">
        <v>200</v>
      </c>
      <c r="C3" s="106">
        <v>600</v>
      </c>
      <c r="D3" s="106">
        <v>15</v>
      </c>
      <c r="E3" s="157">
        <v>15</v>
      </c>
      <c r="F3" s="107"/>
      <c r="G3" s="156" t="s">
        <v>157</v>
      </c>
      <c r="H3" s="106">
        <v>400</v>
      </c>
      <c r="I3" s="106">
        <v>1200</v>
      </c>
      <c r="J3" s="106"/>
      <c r="K3" s="158"/>
    </row>
    <row r="4" spans="1:11" x14ac:dyDescent="0.25">
      <c r="A4" s="156" t="s">
        <v>158</v>
      </c>
      <c r="B4" s="106">
        <v>0</v>
      </c>
      <c r="C4" s="106">
        <v>0</v>
      </c>
      <c r="D4" s="106">
        <v>20</v>
      </c>
      <c r="E4" s="157">
        <v>20</v>
      </c>
      <c r="F4" s="107"/>
      <c r="G4" s="156" t="s">
        <v>158</v>
      </c>
      <c r="H4" s="106">
        <v>300</v>
      </c>
      <c r="I4" s="106">
        <v>600</v>
      </c>
      <c r="J4" s="106">
        <v>20</v>
      </c>
      <c r="K4" s="157">
        <v>20</v>
      </c>
    </row>
    <row r="5" spans="1:11" x14ac:dyDescent="0.25">
      <c r="A5" s="156" t="s">
        <v>159</v>
      </c>
      <c r="B5" s="106">
        <v>0</v>
      </c>
      <c r="C5" s="106">
        <v>0</v>
      </c>
      <c r="D5" s="106">
        <v>10</v>
      </c>
      <c r="E5" s="157"/>
      <c r="F5" s="107"/>
      <c r="G5" s="156" t="s">
        <v>160</v>
      </c>
      <c r="H5" s="106">
        <v>250</v>
      </c>
      <c r="I5" s="106">
        <v>500</v>
      </c>
      <c r="J5" s="106">
        <v>20</v>
      </c>
      <c r="K5" s="157">
        <v>20</v>
      </c>
    </row>
    <row r="6" spans="1:11" x14ac:dyDescent="0.25">
      <c r="A6" s="156" t="s">
        <v>159</v>
      </c>
      <c r="B6" s="106">
        <v>250</v>
      </c>
      <c r="C6" s="106">
        <v>750</v>
      </c>
      <c r="D6" s="106">
        <v>20</v>
      </c>
      <c r="E6" s="157"/>
      <c r="F6" s="107"/>
      <c r="G6" s="156" t="s">
        <v>159</v>
      </c>
      <c r="H6" s="106">
        <v>300</v>
      </c>
      <c r="I6" s="106">
        <v>600</v>
      </c>
      <c r="J6" s="106">
        <v>20</v>
      </c>
      <c r="K6" s="158"/>
    </row>
    <row r="7" spans="1:11" x14ac:dyDescent="0.25">
      <c r="A7" s="156" t="s">
        <v>160</v>
      </c>
      <c r="B7" s="106">
        <v>100</v>
      </c>
      <c r="C7" s="106">
        <v>200</v>
      </c>
      <c r="D7" s="106">
        <v>10</v>
      </c>
      <c r="E7" s="157">
        <v>20</v>
      </c>
      <c r="F7" s="107"/>
      <c r="G7" s="156" t="s">
        <v>161</v>
      </c>
      <c r="H7" s="106">
        <v>150</v>
      </c>
      <c r="I7" s="106">
        <v>450</v>
      </c>
      <c r="J7" s="106">
        <v>20</v>
      </c>
      <c r="K7" s="157">
        <v>20</v>
      </c>
    </row>
    <row r="8" spans="1:11" x14ac:dyDescent="0.25">
      <c r="A8" s="156" t="s">
        <v>161</v>
      </c>
      <c r="B8" s="106">
        <v>150</v>
      </c>
      <c r="C8" s="106">
        <v>450</v>
      </c>
      <c r="D8" s="106">
        <v>20</v>
      </c>
      <c r="E8" s="157">
        <v>20</v>
      </c>
      <c r="F8" s="107"/>
      <c r="G8" s="156" t="s">
        <v>162</v>
      </c>
      <c r="H8" s="106">
        <v>250</v>
      </c>
      <c r="I8" s="106">
        <v>750</v>
      </c>
      <c r="J8" s="106">
        <v>20</v>
      </c>
      <c r="K8" s="157">
        <v>20</v>
      </c>
    </row>
    <row r="9" spans="1:11" x14ac:dyDescent="0.25">
      <c r="A9" s="156" t="s">
        <v>162</v>
      </c>
      <c r="B9" s="106">
        <v>0</v>
      </c>
      <c r="C9" s="106">
        <v>0</v>
      </c>
      <c r="D9" s="106">
        <v>10</v>
      </c>
      <c r="E9" s="157">
        <v>10</v>
      </c>
      <c r="F9" s="107"/>
      <c r="G9" s="156" t="s">
        <v>163</v>
      </c>
      <c r="H9" s="106">
        <v>500</v>
      </c>
      <c r="I9" s="106">
        <v>1500</v>
      </c>
      <c r="J9" s="106">
        <v>15</v>
      </c>
      <c r="K9" s="157">
        <v>15</v>
      </c>
    </row>
    <row r="10" spans="1:11" x14ac:dyDescent="0.25">
      <c r="A10" s="156" t="s">
        <v>163</v>
      </c>
      <c r="B10" s="106">
        <v>750</v>
      </c>
      <c r="C10" s="106">
        <v>1500</v>
      </c>
      <c r="D10" s="106">
        <v>15</v>
      </c>
      <c r="E10" s="157">
        <v>25</v>
      </c>
      <c r="F10" s="107"/>
      <c r="G10" s="156" t="s">
        <v>164</v>
      </c>
      <c r="H10" s="106">
        <v>250</v>
      </c>
      <c r="I10" s="106">
        <v>750</v>
      </c>
      <c r="J10" s="106">
        <v>20</v>
      </c>
      <c r="K10" s="157">
        <v>35</v>
      </c>
    </row>
    <row r="11" spans="1:11" x14ac:dyDescent="0.25">
      <c r="A11" s="156" t="s">
        <v>164</v>
      </c>
      <c r="B11" s="106">
        <v>0</v>
      </c>
      <c r="C11" s="106">
        <v>0</v>
      </c>
      <c r="D11" s="106">
        <v>10</v>
      </c>
      <c r="E11" s="157">
        <v>20</v>
      </c>
      <c r="F11" s="107"/>
      <c r="G11" s="156" t="s">
        <v>165</v>
      </c>
      <c r="H11" s="106">
        <v>400</v>
      </c>
      <c r="I11" s="106">
        <v>1200</v>
      </c>
      <c r="J11" s="106">
        <v>20</v>
      </c>
      <c r="K11" s="157">
        <v>40</v>
      </c>
    </row>
    <row r="12" spans="1:11" x14ac:dyDescent="0.25">
      <c r="A12" s="156" t="s">
        <v>165</v>
      </c>
      <c r="B12" s="106">
        <v>0</v>
      </c>
      <c r="C12" s="106">
        <v>0</v>
      </c>
      <c r="D12" s="106">
        <v>10</v>
      </c>
      <c r="E12" s="157">
        <v>20</v>
      </c>
      <c r="F12" s="107"/>
      <c r="G12" s="156" t="s">
        <v>165</v>
      </c>
      <c r="H12" s="106">
        <v>1000</v>
      </c>
      <c r="I12" s="106">
        <v>2500</v>
      </c>
      <c r="J12" s="106"/>
      <c r="K12" s="158"/>
    </row>
    <row r="13" spans="1:11" x14ac:dyDescent="0.25">
      <c r="A13" s="156" t="s">
        <v>166</v>
      </c>
      <c r="B13" s="106">
        <v>0</v>
      </c>
      <c r="C13" s="106">
        <v>0</v>
      </c>
      <c r="D13" s="106">
        <v>20</v>
      </c>
      <c r="E13" s="157">
        <v>30</v>
      </c>
      <c r="F13" s="107"/>
      <c r="G13" s="156" t="s">
        <v>166</v>
      </c>
      <c r="H13" s="106">
        <v>250</v>
      </c>
      <c r="I13" s="106">
        <v>750</v>
      </c>
      <c r="J13" s="106">
        <v>20</v>
      </c>
      <c r="K13" s="157">
        <v>20</v>
      </c>
    </row>
    <row r="14" spans="1:11" x14ac:dyDescent="0.25">
      <c r="A14" s="156" t="s">
        <v>167</v>
      </c>
      <c r="B14" s="106">
        <v>0</v>
      </c>
      <c r="C14" s="106">
        <v>0</v>
      </c>
      <c r="D14" s="106">
        <v>20</v>
      </c>
      <c r="E14" s="157">
        <v>20</v>
      </c>
      <c r="F14" s="107"/>
      <c r="G14" s="156" t="s">
        <v>167</v>
      </c>
      <c r="H14" s="106">
        <v>500</v>
      </c>
      <c r="I14" s="106">
        <v>1500</v>
      </c>
      <c r="J14" s="106">
        <v>20</v>
      </c>
      <c r="K14" s="157">
        <v>20</v>
      </c>
    </row>
    <row r="15" spans="1:11" x14ac:dyDescent="0.25">
      <c r="A15" s="156"/>
      <c r="E15" s="158"/>
      <c r="F15" s="107"/>
      <c r="G15" s="156"/>
      <c r="H15" s="106"/>
      <c r="I15" s="106"/>
      <c r="J15" s="106"/>
      <c r="K15" s="158"/>
    </row>
    <row r="16" spans="1:11" x14ac:dyDescent="0.25">
      <c r="A16" s="156" t="s">
        <v>154</v>
      </c>
      <c r="B16" s="106">
        <f>AVERAGE(B2, B3, B4, B5, B6, B7, B8, B9, B10, B11, B12, B13, B14)</f>
        <v>111.53846153846153</v>
      </c>
      <c r="C16" s="106">
        <f>AVERAGE(C2, C3, C4, C5, C6, C7, C8, C9, C10, C11, C12, C13, C14)</f>
        <v>269.23076923076923</v>
      </c>
      <c r="D16" s="106">
        <f>AVERAGE(D2:D14)</f>
        <v>15</v>
      </c>
      <c r="E16" s="157">
        <f>AVERAGE(E2:E14)</f>
        <v>19.545454545454547</v>
      </c>
      <c r="F16" s="107"/>
      <c r="G16" s="156"/>
      <c r="H16" s="106">
        <f>AVERAGE(H2:H14)</f>
        <v>357.69230769230768</v>
      </c>
      <c r="I16" s="106">
        <f>AVERAGE(I2:I14)</f>
        <v>969.23076923076928</v>
      </c>
      <c r="J16" s="106">
        <f>AVERAGE(J2:J14)</f>
        <v>19.09090909090909</v>
      </c>
      <c r="K16" s="157">
        <f>AVERAGE(K2:K14)</f>
        <v>22.5</v>
      </c>
    </row>
    <row r="17" spans="1:11" x14ac:dyDescent="0.25">
      <c r="A17" s="159" t="s">
        <v>168</v>
      </c>
      <c r="B17" s="160">
        <f>MEDIAN(B2:B14)</f>
        <v>0</v>
      </c>
      <c r="C17" s="160">
        <f>MEDIAN(C2:C14)</f>
        <v>0</v>
      </c>
      <c r="D17" s="160">
        <f>MEDIAN(D2:D14)</f>
        <v>15</v>
      </c>
      <c r="E17" s="161">
        <f>MEDIAN(E2:E14)</f>
        <v>20</v>
      </c>
      <c r="F17" s="107"/>
      <c r="G17" s="159"/>
      <c r="H17" s="160">
        <f>MEDIAN(H2:H14)</f>
        <v>300</v>
      </c>
      <c r="I17" s="160">
        <f>MEDIAN(I2:I14)</f>
        <v>750</v>
      </c>
      <c r="J17" s="160">
        <f>MEDIAN(J2:J16)</f>
        <v>20</v>
      </c>
      <c r="K17" s="161">
        <f>MEDIAN(K2:K16)</f>
        <v>20</v>
      </c>
    </row>
    <row r="18" spans="1:11" x14ac:dyDescent="0.25">
      <c r="F18" s="107"/>
    </row>
    <row r="19" spans="1:11" x14ac:dyDescent="0.25">
      <c r="B19" s="106"/>
      <c r="C19" s="106"/>
      <c r="F19" s="107"/>
    </row>
    <row r="20" spans="1:11" x14ac:dyDescent="0.25">
      <c r="A20" s="137" t="s">
        <v>156</v>
      </c>
      <c r="B20" s="137" t="s">
        <v>194</v>
      </c>
      <c r="C20" s="137" t="s">
        <v>195</v>
      </c>
      <c r="D20" s="137" t="s">
        <v>192</v>
      </c>
      <c r="E20" s="137" t="s">
        <v>193</v>
      </c>
      <c r="F20" s="107"/>
      <c r="G20" s="137" t="s">
        <v>156</v>
      </c>
      <c r="H20" s="137" t="s">
        <v>190</v>
      </c>
      <c r="I20" s="137" t="s">
        <v>191</v>
      </c>
      <c r="J20" s="137" t="s">
        <v>192</v>
      </c>
      <c r="K20" s="137" t="s">
        <v>193</v>
      </c>
    </row>
    <row r="21" spans="1:11" x14ac:dyDescent="0.25">
      <c r="A21" s="153" t="s">
        <v>158</v>
      </c>
      <c r="B21" s="154">
        <v>1600</v>
      </c>
      <c r="C21" s="154">
        <v>3200</v>
      </c>
      <c r="D21" s="154"/>
      <c r="E21" s="155"/>
      <c r="F21" s="107"/>
      <c r="G21" s="153" t="s">
        <v>158</v>
      </c>
      <c r="H21" s="154">
        <v>1600</v>
      </c>
      <c r="I21" s="154">
        <v>3200</v>
      </c>
      <c r="J21" s="154"/>
      <c r="K21" s="155"/>
    </row>
    <row r="22" spans="1:11" x14ac:dyDescent="0.25">
      <c r="A22" s="156" t="s">
        <v>163</v>
      </c>
      <c r="B22" s="106">
        <v>1500</v>
      </c>
      <c r="C22" s="106">
        <v>3000</v>
      </c>
      <c r="D22" s="106"/>
      <c r="E22" s="157"/>
      <c r="F22" s="107"/>
      <c r="G22" s="156" t="s">
        <v>159</v>
      </c>
      <c r="H22" s="106">
        <v>1500</v>
      </c>
      <c r="I22" s="106">
        <v>3000</v>
      </c>
      <c r="J22" s="106">
        <v>1200</v>
      </c>
      <c r="K22" s="157">
        <v>2400</v>
      </c>
    </row>
    <row r="23" spans="1:11" x14ac:dyDescent="0.25">
      <c r="A23" s="156" t="s">
        <v>163</v>
      </c>
      <c r="B23" s="106">
        <v>2000</v>
      </c>
      <c r="C23" s="106">
        <v>4000</v>
      </c>
      <c r="D23" s="106">
        <v>766.3</v>
      </c>
      <c r="E23" s="157">
        <v>2298.96</v>
      </c>
      <c r="F23" s="107"/>
      <c r="G23" s="156" t="s">
        <v>160</v>
      </c>
      <c r="H23" s="106">
        <v>1600</v>
      </c>
      <c r="I23" s="106">
        <v>3200</v>
      </c>
      <c r="J23" s="106">
        <v>500</v>
      </c>
      <c r="K23" s="157">
        <v>1000</v>
      </c>
    </row>
    <row r="24" spans="1:11" x14ac:dyDescent="0.25">
      <c r="A24" s="156"/>
      <c r="E24" s="158"/>
      <c r="F24" s="107"/>
      <c r="G24" s="156" t="s">
        <v>163</v>
      </c>
      <c r="H24" s="106">
        <v>1250</v>
      </c>
      <c r="I24" s="106">
        <v>3750</v>
      </c>
      <c r="J24" s="106"/>
      <c r="K24" s="157"/>
    </row>
    <row r="25" spans="1:11" x14ac:dyDescent="0.25">
      <c r="A25" s="156"/>
      <c r="E25" s="158"/>
      <c r="F25" s="107"/>
      <c r="G25" s="156" t="s">
        <v>163</v>
      </c>
      <c r="H25" s="106">
        <v>2000</v>
      </c>
      <c r="I25" s="106">
        <v>4000</v>
      </c>
      <c r="J25" s="106">
        <v>1152.07</v>
      </c>
      <c r="K25" s="157">
        <v>3456.29</v>
      </c>
    </row>
    <row r="26" spans="1:11" x14ac:dyDescent="0.25">
      <c r="A26" s="156"/>
      <c r="E26" s="158"/>
      <c r="F26" s="107"/>
      <c r="G26" s="156" t="s">
        <v>164</v>
      </c>
      <c r="H26" s="106">
        <v>1600</v>
      </c>
      <c r="I26" s="106">
        <v>3200</v>
      </c>
      <c r="J26" s="106"/>
      <c r="K26" s="157"/>
    </row>
    <row r="27" spans="1:11" x14ac:dyDescent="0.25">
      <c r="A27" s="156"/>
      <c r="E27" s="158"/>
      <c r="F27" s="107"/>
      <c r="G27" s="156"/>
      <c r="J27" s="106"/>
      <c r="K27" s="157"/>
    </row>
    <row r="28" spans="1:11" x14ac:dyDescent="0.25">
      <c r="A28" s="156" t="s">
        <v>154</v>
      </c>
      <c r="B28" s="106">
        <f>AVERAGE(B21:B23)</f>
        <v>1700</v>
      </c>
      <c r="C28" s="106">
        <f>AVERAGE(C21:C23)</f>
        <v>3400</v>
      </c>
      <c r="E28" s="158"/>
      <c r="F28" s="107"/>
      <c r="G28" s="156"/>
      <c r="H28" s="106">
        <f>AVERAGE(H21:H26)</f>
        <v>1591.6666666666667</v>
      </c>
      <c r="I28" s="106">
        <f>AVERAGE(I21:I26)</f>
        <v>3391.6666666666665</v>
      </c>
      <c r="J28" s="106">
        <f>AVERAGE(J21:J26)</f>
        <v>950.68999999999994</v>
      </c>
      <c r="K28" s="157">
        <f>AVERAGE(K21:K26)</f>
        <v>2285.4299999999998</v>
      </c>
    </row>
    <row r="29" spans="1:11" x14ac:dyDescent="0.25">
      <c r="A29" s="159" t="s">
        <v>168</v>
      </c>
      <c r="B29" s="160">
        <f>MEDIAN(B21:B23)</f>
        <v>1600</v>
      </c>
      <c r="C29" s="160">
        <f>MEDIAN(C21:C23)</f>
        <v>3200</v>
      </c>
      <c r="D29" s="162"/>
      <c r="E29" s="163"/>
      <c r="F29" s="107"/>
      <c r="G29" s="159"/>
      <c r="H29" s="160">
        <f>MEDIAN(H21:H26)</f>
        <v>1600</v>
      </c>
      <c r="I29" s="160">
        <f>MEDIAN(I21:I26)</f>
        <v>3200</v>
      </c>
      <c r="J29" s="160">
        <f>MEDIAN(J21:J26)</f>
        <v>1152.07</v>
      </c>
      <c r="K29" s="161">
        <f>MEDIAN(K21:K26)</f>
        <v>2400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Rates WA</vt:lpstr>
      <vt:lpstr>Rates OR</vt:lpstr>
      <vt:lpstr>Plan Summary</vt:lpstr>
      <vt:lpstr>Premium &amp; Contribution Summary</vt:lpstr>
      <vt:lpstr>Benchmarking 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Erica Riggs</dc:creator>
  <cp:lastModifiedBy>Katie Burdick</cp:lastModifiedBy>
  <dcterms:created xsi:type="dcterms:W3CDTF">2023-04-04T18:21:29Z</dcterms:created>
  <dcterms:modified xsi:type="dcterms:W3CDTF">2024-05-07T22:22:31Z</dcterms:modified>
</cp:coreProperties>
</file>